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harik\OneDrive\デスクトップ\(240424〆)初三段審査会6月\"/>
    </mc:Choice>
  </mc:AlternateContent>
  <xr:revisionPtr revIDLastSave="0" documentId="8_{A8CBBE7C-A1D9-4088-80A4-CAAE32CDDF4A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入力要領" sheetId="10" r:id="rId1"/>
    <sheet name="振込方法" sheetId="17" r:id="rId2"/>
    <sheet name="記入例" sheetId="15" r:id="rId3"/>
    <sheet name="表紙(必ず記入)" sheetId="16" r:id="rId4"/>
    <sheet name="個票1-10" sheetId="6" r:id="rId5"/>
    <sheet name="個票11-20" sheetId="13" r:id="rId6"/>
    <sheet name="個票21-30" sheetId="14" r:id="rId7"/>
    <sheet name="一覧表" sheetId="2" r:id="rId8"/>
    <sheet name="審査料集計" sheetId="1" r:id="rId9"/>
  </sheets>
  <definedNames>
    <definedName name="_xlnm.Print_Area" localSheetId="7">一覧表!$A$1:$W$31</definedName>
    <definedName name="_xlnm.Print_Area" localSheetId="2">記入例!$A$1:$J$78</definedName>
    <definedName name="_xlnm.Print_Area" localSheetId="4">'個票1-10'!$A$1:$P$432</definedName>
    <definedName name="_xlnm.Print_Area" localSheetId="5">'個票11-20'!$A$1:$P$432</definedName>
    <definedName name="_xlnm.Print_Area" localSheetId="6">'個票21-30'!$A$1:$P$432</definedName>
    <definedName name="_xlnm.Print_Area" localSheetId="0">入力要領!$A$1:$B$19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0" i="14" l="1"/>
  <c r="H420" i="14"/>
  <c r="C420" i="14"/>
  <c r="L419" i="14"/>
  <c r="H427" i="14" s="1"/>
  <c r="D419" i="14"/>
  <c r="H425" i="14" s="1"/>
  <c r="A419" i="14"/>
  <c r="O417" i="14"/>
  <c r="N417" i="14"/>
  <c r="D416" i="14"/>
  <c r="A425" i="14" s="1"/>
  <c r="J415" i="14"/>
  <c r="E415" i="14"/>
  <c r="E426" i="14" s="1"/>
  <c r="C415" i="14"/>
  <c r="C426" i="14" s="1"/>
  <c r="J414" i="14"/>
  <c r="E414" i="14"/>
  <c r="E425" i="14" s="1"/>
  <c r="C414" i="14"/>
  <c r="C425" i="14" s="1"/>
  <c r="K413" i="14"/>
  <c r="N398" i="14"/>
  <c r="L377" i="14"/>
  <c r="H377" i="14"/>
  <c r="C377" i="14"/>
  <c r="L376" i="14"/>
  <c r="H384" i="14" s="1"/>
  <c r="D376" i="14"/>
  <c r="H382" i="14" s="1"/>
  <c r="A376" i="14"/>
  <c r="O374" i="14"/>
  <c r="N374" i="14"/>
  <c r="D373" i="14"/>
  <c r="A382" i="14" s="1"/>
  <c r="J372" i="14"/>
  <c r="E372" i="14"/>
  <c r="E383" i="14" s="1"/>
  <c r="C372" i="14"/>
  <c r="C383" i="14" s="1"/>
  <c r="J371" i="14"/>
  <c r="E371" i="14"/>
  <c r="E382" i="14" s="1"/>
  <c r="C371" i="14"/>
  <c r="C382" i="14" s="1"/>
  <c r="K370" i="14"/>
  <c r="N355" i="14"/>
  <c r="C339" i="14"/>
  <c r="L334" i="14"/>
  <c r="H334" i="14"/>
  <c r="C334" i="14"/>
  <c r="L333" i="14"/>
  <c r="H341" i="14" s="1"/>
  <c r="D333" i="14"/>
  <c r="H339" i="14" s="1"/>
  <c r="A333" i="14"/>
  <c r="O331" i="14"/>
  <c r="N331" i="14"/>
  <c r="D330" i="14"/>
  <c r="A339" i="14" s="1"/>
  <c r="J329" i="14"/>
  <c r="E329" i="14"/>
  <c r="E340" i="14" s="1"/>
  <c r="C329" i="14"/>
  <c r="C340" i="14" s="1"/>
  <c r="J328" i="14"/>
  <c r="E328" i="14"/>
  <c r="E339" i="14" s="1"/>
  <c r="C328" i="14"/>
  <c r="K327" i="14"/>
  <c r="N312" i="14"/>
  <c r="H298" i="14"/>
  <c r="L291" i="14"/>
  <c r="H291" i="14"/>
  <c r="C291" i="14"/>
  <c r="L290" i="14"/>
  <c r="D290" i="14"/>
  <c r="H296" i="14" s="1"/>
  <c r="A290" i="14"/>
  <c r="O288" i="14"/>
  <c r="N288" i="14"/>
  <c r="D287" i="14"/>
  <c r="A296" i="14" s="1"/>
  <c r="J286" i="14"/>
  <c r="E286" i="14"/>
  <c r="E297" i="14" s="1"/>
  <c r="C286" i="14"/>
  <c r="C297" i="14" s="1"/>
  <c r="J285" i="14"/>
  <c r="E285" i="14"/>
  <c r="E296" i="14" s="1"/>
  <c r="C285" i="14"/>
  <c r="C296" i="14" s="1"/>
  <c r="K284" i="14"/>
  <c r="N269" i="14"/>
  <c r="L248" i="14"/>
  <c r="H248" i="14"/>
  <c r="C248" i="14"/>
  <c r="L247" i="14"/>
  <c r="H255" i="14" s="1"/>
  <c r="D247" i="14"/>
  <c r="H253" i="14" s="1"/>
  <c r="A247" i="14"/>
  <c r="O245" i="14"/>
  <c r="N245" i="14"/>
  <c r="D244" i="14"/>
  <c r="A253" i="14" s="1"/>
  <c r="J243" i="14"/>
  <c r="E243" i="14"/>
  <c r="E254" i="14" s="1"/>
  <c r="C243" i="14"/>
  <c r="C254" i="14" s="1"/>
  <c r="J242" i="14"/>
  <c r="E242" i="14"/>
  <c r="E253" i="14" s="1"/>
  <c r="C242" i="14"/>
  <c r="C253" i="14" s="1"/>
  <c r="K241" i="14"/>
  <c r="N226" i="14"/>
  <c r="E210" i="14"/>
  <c r="C210" i="14"/>
  <c r="L205" i="14"/>
  <c r="H205" i="14"/>
  <c r="C205" i="14"/>
  <c r="L204" i="14"/>
  <c r="H212" i="14" s="1"/>
  <c r="D204" i="14"/>
  <c r="H210" i="14" s="1"/>
  <c r="A204" i="14"/>
  <c r="O202" i="14"/>
  <c r="N202" i="14"/>
  <c r="D201" i="14"/>
  <c r="A210" i="14" s="1"/>
  <c r="J200" i="14"/>
  <c r="E200" i="14"/>
  <c r="E211" i="14" s="1"/>
  <c r="C200" i="14"/>
  <c r="C211" i="14" s="1"/>
  <c r="J199" i="14"/>
  <c r="E199" i="14"/>
  <c r="C199" i="14"/>
  <c r="K198" i="14"/>
  <c r="N183" i="14"/>
  <c r="L162" i="14"/>
  <c r="H162" i="14"/>
  <c r="C162" i="14"/>
  <c r="L161" i="14"/>
  <c r="H169" i="14" s="1"/>
  <c r="D161" i="14"/>
  <c r="H167" i="14" s="1"/>
  <c r="A161" i="14"/>
  <c r="O159" i="14"/>
  <c r="N159" i="14"/>
  <c r="D158" i="14"/>
  <c r="A167" i="14" s="1"/>
  <c r="J157" i="14"/>
  <c r="E157" i="14"/>
  <c r="E168" i="14" s="1"/>
  <c r="C157" i="14"/>
  <c r="C168" i="14" s="1"/>
  <c r="J156" i="14"/>
  <c r="E156" i="14"/>
  <c r="E167" i="14" s="1"/>
  <c r="C156" i="14"/>
  <c r="C167" i="14" s="1"/>
  <c r="K155" i="14"/>
  <c r="N140" i="14"/>
  <c r="L119" i="14"/>
  <c r="H119" i="14"/>
  <c r="C119" i="14"/>
  <c r="L118" i="14"/>
  <c r="H126" i="14" s="1"/>
  <c r="D118" i="14"/>
  <c r="H124" i="14" s="1"/>
  <c r="A118" i="14"/>
  <c r="O116" i="14"/>
  <c r="N116" i="14"/>
  <c r="D115" i="14"/>
  <c r="A124" i="14" s="1"/>
  <c r="J114" i="14"/>
  <c r="E114" i="14"/>
  <c r="E125" i="14" s="1"/>
  <c r="C114" i="14"/>
  <c r="C125" i="14" s="1"/>
  <c r="J113" i="14"/>
  <c r="E113" i="14"/>
  <c r="E124" i="14" s="1"/>
  <c r="C113" i="14"/>
  <c r="C124" i="14" s="1"/>
  <c r="K112" i="14"/>
  <c r="N97" i="14"/>
  <c r="L76" i="14"/>
  <c r="H76" i="14"/>
  <c r="C76" i="14"/>
  <c r="L75" i="14"/>
  <c r="H83" i="14" s="1"/>
  <c r="D75" i="14"/>
  <c r="H81" i="14" s="1"/>
  <c r="A75" i="14"/>
  <c r="O73" i="14"/>
  <c r="N73" i="14"/>
  <c r="D72" i="14"/>
  <c r="A81" i="14" s="1"/>
  <c r="J71" i="14"/>
  <c r="E71" i="14"/>
  <c r="E82" i="14" s="1"/>
  <c r="C71" i="14"/>
  <c r="C82" i="14" s="1"/>
  <c r="J70" i="14"/>
  <c r="E70" i="14"/>
  <c r="E81" i="14" s="1"/>
  <c r="C70" i="14"/>
  <c r="C81" i="14" s="1"/>
  <c r="K69" i="14"/>
  <c r="N54" i="14"/>
  <c r="L33" i="14"/>
  <c r="H33" i="14"/>
  <c r="C33" i="14"/>
  <c r="L32" i="14"/>
  <c r="H40" i="14" s="1"/>
  <c r="D32" i="14"/>
  <c r="H38" i="14" s="1"/>
  <c r="A32" i="14"/>
  <c r="O30" i="14"/>
  <c r="N30" i="14"/>
  <c r="D29" i="14"/>
  <c r="A38" i="14" s="1"/>
  <c r="J28" i="14"/>
  <c r="E28" i="14"/>
  <c r="E39" i="14" s="1"/>
  <c r="C28" i="14"/>
  <c r="C39" i="14" s="1"/>
  <c r="J27" i="14"/>
  <c r="E27" i="14"/>
  <c r="E38" i="14" s="1"/>
  <c r="C27" i="14"/>
  <c r="C38" i="14" s="1"/>
  <c r="K26" i="14"/>
  <c r="N11" i="14"/>
  <c r="L420" i="13"/>
  <c r="H420" i="13"/>
  <c r="C420" i="13"/>
  <c r="L419" i="13"/>
  <c r="H427" i="13" s="1"/>
  <c r="D419" i="13"/>
  <c r="H425" i="13" s="1"/>
  <c r="A419" i="13"/>
  <c r="O417" i="13"/>
  <c r="N417" i="13"/>
  <c r="D416" i="13"/>
  <c r="A425" i="13" s="1"/>
  <c r="J415" i="13"/>
  <c r="E415" i="13"/>
  <c r="E426" i="13" s="1"/>
  <c r="C415" i="13"/>
  <c r="C426" i="13" s="1"/>
  <c r="J414" i="13"/>
  <c r="E414" i="13"/>
  <c r="E425" i="13" s="1"/>
  <c r="C414" i="13"/>
  <c r="C425" i="13" s="1"/>
  <c r="K413" i="13"/>
  <c r="N398" i="13"/>
  <c r="E383" i="13"/>
  <c r="L377" i="13"/>
  <c r="H377" i="13"/>
  <c r="C377" i="13"/>
  <c r="L376" i="13"/>
  <c r="H384" i="13" s="1"/>
  <c r="D376" i="13"/>
  <c r="H382" i="13" s="1"/>
  <c r="A376" i="13"/>
  <c r="O374" i="13"/>
  <c r="N374" i="13"/>
  <c r="D373" i="13"/>
  <c r="A382" i="13" s="1"/>
  <c r="J372" i="13"/>
  <c r="E372" i="13"/>
  <c r="C372" i="13"/>
  <c r="C383" i="13" s="1"/>
  <c r="J371" i="13"/>
  <c r="E371" i="13"/>
  <c r="E382" i="13" s="1"/>
  <c r="C371" i="13"/>
  <c r="C382" i="13" s="1"/>
  <c r="K370" i="13"/>
  <c r="N355" i="13"/>
  <c r="A339" i="13"/>
  <c r="L334" i="13"/>
  <c r="H334" i="13"/>
  <c r="C334" i="13"/>
  <c r="L333" i="13"/>
  <c r="H341" i="13" s="1"/>
  <c r="D333" i="13"/>
  <c r="H339" i="13" s="1"/>
  <c r="A333" i="13"/>
  <c r="O331" i="13"/>
  <c r="N331" i="13"/>
  <c r="D330" i="13"/>
  <c r="J329" i="13"/>
  <c r="E329" i="13"/>
  <c r="E340" i="13" s="1"/>
  <c r="C329" i="13"/>
  <c r="C340" i="13" s="1"/>
  <c r="J328" i="13"/>
  <c r="E328" i="13"/>
  <c r="E339" i="13" s="1"/>
  <c r="C328" i="13"/>
  <c r="C339" i="13" s="1"/>
  <c r="K327" i="13"/>
  <c r="N312" i="13"/>
  <c r="L291" i="13"/>
  <c r="H291" i="13"/>
  <c r="C291" i="13"/>
  <c r="L290" i="13"/>
  <c r="H298" i="13" s="1"/>
  <c r="D290" i="13"/>
  <c r="H296" i="13" s="1"/>
  <c r="A290" i="13"/>
  <c r="O288" i="13"/>
  <c r="N288" i="13"/>
  <c r="D287" i="13"/>
  <c r="A296" i="13" s="1"/>
  <c r="J286" i="13"/>
  <c r="E286" i="13"/>
  <c r="E297" i="13" s="1"/>
  <c r="C286" i="13"/>
  <c r="C297" i="13" s="1"/>
  <c r="J285" i="13"/>
  <c r="E285" i="13"/>
  <c r="E296" i="13" s="1"/>
  <c r="C285" i="13"/>
  <c r="C296" i="13" s="1"/>
  <c r="K284" i="13"/>
  <c r="N269" i="13"/>
  <c r="L248" i="13"/>
  <c r="H248" i="13"/>
  <c r="C248" i="13"/>
  <c r="L247" i="13"/>
  <c r="H255" i="13" s="1"/>
  <c r="D247" i="13"/>
  <c r="H253" i="13" s="1"/>
  <c r="A247" i="13"/>
  <c r="O245" i="13"/>
  <c r="N245" i="13"/>
  <c r="D244" i="13"/>
  <c r="A253" i="13" s="1"/>
  <c r="J243" i="13"/>
  <c r="E243" i="13"/>
  <c r="E254" i="13" s="1"/>
  <c r="C243" i="13"/>
  <c r="C254" i="13" s="1"/>
  <c r="J242" i="13"/>
  <c r="E242" i="13"/>
  <c r="E253" i="13" s="1"/>
  <c r="C242" i="13"/>
  <c r="C253" i="13" s="1"/>
  <c r="K241" i="13"/>
  <c r="N226" i="13"/>
  <c r="L205" i="13"/>
  <c r="H205" i="13"/>
  <c r="C205" i="13"/>
  <c r="L204" i="13"/>
  <c r="H212" i="13" s="1"/>
  <c r="D204" i="13"/>
  <c r="H210" i="13" s="1"/>
  <c r="A204" i="13"/>
  <c r="O202" i="13"/>
  <c r="N202" i="13"/>
  <c r="D201" i="13"/>
  <c r="A210" i="13" s="1"/>
  <c r="J200" i="13"/>
  <c r="E200" i="13"/>
  <c r="E211" i="13" s="1"/>
  <c r="C200" i="13"/>
  <c r="C211" i="13" s="1"/>
  <c r="J199" i="13"/>
  <c r="E199" i="13"/>
  <c r="E210" i="13" s="1"/>
  <c r="C199" i="13"/>
  <c r="C210" i="13" s="1"/>
  <c r="K198" i="13"/>
  <c r="N183" i="13"/>
  <c r="L162" i="13"/>
  <c r="H162" i="13"/>
  <c r="C162" i="13"/>
  <c r="L161" i="13"/>
  <c r="H169" i="13" s="1"/>
  <c r="D161" i="13"/>
  <c r="H167" i="13" s="1"/>
  <c r="A161" i="13"/>
  <c r="O159" i="13"/>
  <c r="N159" i="13"/>
  <c r="D158" i="13"/>
  <c r="A167" i="13" s="1"/>
  <c r="J157" i="13"/>
  <c r="E157" i="13"/>
  <c r="E168" i="13" s="1"/>
  <c r="C157" i="13"/>
  <c r="C168" i="13" s="1"/>
  <c r="J156" i="13"/>
  <c r="E156" i="13"/>
  <c r="E167" i="13" s="1"/>
  <c r="C156" i="13"/>
  <c r="C167" i="13" s="1"/>
  <c r="K155" i="13"/>
  <c r="N140" i="13"/>
  <c r="L119" i="13"/>
  <c r="H119" i="13"/>
  <c r="C119" i="13"/>
  <c r="L118" i="13"/>
  <c r="H126" i="13" s="1"/>
  <c r="D118" i="13"/>
  <c r="H124" i="13" s="1"/>
  <c r="A118" i="13"/>
  <c r="O116" i="13"/>
  <c r="N116" i="13"/>
  <c r="D115" i="13"/>
  <c r="A124" i="13" s="1"/>
  <c r="J114" i="13"/>
  <c r="E114" i="13"/>
  <c r="E125" i="13" s="1"/>
  <c r="C114" i="13"/>
  <c r="C125" i="13" s="1"/>
  <c r="J113" i="13"/>
  <c r="E113" i="13"/>
  <c r="E124" i="13" s="1"/>
  <c r="C113" i="13"/>
  <c r="C124" i="13" s="1"/>
  <c r="K112" i="13"/>
  <c r="N97" i="13"/>
  <c r="E82" i="13"/>
  <c r="L76" i="13"/>
  <c r="H76" i="13"/>
  <c r="C76" i="13"/>
  <c r="L75" i="13"/>
  <c r="H83" i="13" s="1"/>
  <c r="D75" i="13"/>
  <c r="H81" i="13" s="1"/>
  <c r="A75" i="13"/>
  <c r="O73" i="13"/>
  <c r="N73" i="13"/>
  <c r="D72" i="13"/>
  <c r="A81" i="13" s="1"/>
  <c r="J71" i="13"/>
  <c r="E71" i="13"/>
  <c r="C71" i="13"/>
  <c r="C82" i="13" s="1"/>
  <c r="J70" i="13"/>
  <c r="E70" i="13"/>
  <c r="E81" i="13" s="1"/>
  <c r="C70" i="13"/>
  <c r="C81" i="13" s="1"/>
  <c r="K69" i="13"/>
  <c r="N54" i="13"/>
  <c r="L33" i="13"/>
  <c r="H33" i="13"/>
  <c r="C33" i="13"/>
  <c r="L32" i="13"/>
  <c r="H40" i="13" s="1"/>
  <c r="D32" i="13"/>
  <c r="H38" i="13" s="1"/>
  <c r="A32" i="13"/>
  <c r="O30" i="13"/>
  <c r="N30" i="13"/>
  <c r="D29" i="13"/>
  <c r="A38" i="13" s="1"/>
  <c r="J28" i="13"/>
  <c r="E28" i="13"/>
  <c r="E39" i="13" s="1"/>
  <c r="C28" i="13"/>
  <c r="C39" i="13" s="1"/>
  <c r="J27" i="13"/>
  <c r="E27" i="13"/>
  <c r="E38" i="13" s="1"/>
  <c r="C27" i="13"/>
  <c r="C38" i="13" s="1"/>
  <c r="K26" i="13"/>
  <c r="N11" i="13"/>
  <c r="L420" i="6"/>
  <c r="H420" i="6"/>
  <c r="C420" i="6"/>
  <c r="L419" i="6"/>
  <c r="H427" i="6" s="1"/>
  <c r="D419" i="6"/>
  <c r="H425" i="6" s="1"/>
  <c r="A419" i="6"/>
  <c r="O417" i="6"/>
  <c r="N417" i="6"/>
  <c r="D416" i="6"/>
  <c r="A425" i="6" s="1"/>
  <c r="J415" i="6"/>
  <c r="E415" i="6"/>
  <c r="E426" i="6" s="1"/>
  <c r="C415" i="6"/>
  <c r="C426" i="6" s="1"/>
  <c r="J414" i="6"/>
  <c r="E414" i="6"/>
  <c r="E425" i="6" s="1"/>
  <c r="C414" i="6"/>
  <c r="C425" i="6" s="1"/>
  <c r="K413" i="6"/>
  <c r="N398" i="6"/>
  <c r="C382" i="6"/>
  <c r="L377" i="6"/>
  <c r="H377" i="6"/>
  <c r="C377" i="6"/>
  <c r="L376" i="6"/>
  <c r="H384" i="6" s="1"/>
  <c r="D376" i="6"/>
  <c r="H382" i="6" s="1"/>
  <c r="A376" i="6"/>
  <c r="O374" i="6"/>
  <c r="N374" i="6"/>
  <c r="D373" i="6"/>
  <c r="A382" i="6" s="1"/>
  <c r="J372" i="6"/>
  <c r="E372" i="6"/>
  <c r="E383" i="6" s="1"/>
  <c r="C372" i="6"/>
  <c r="C383" i="6" s="1"/>
  <c r="J371" i="6"/>
  <c r="E371" i="6"/>
  <c r="E382" i="6" s="1"/>
  <c r="C371" i="6"/>
  <c r="K370" i="6"/>
  <c r="N355" i="6"/>
  <c r="A339" i="6"/>
  <c r="L334" i="6"/>
  <c r="H334" i="6"/>
  <c r="C334" i="6"/>
  <c r="L333" i="6"/>
  <c r="H341" i="6" s="1"/>
  <c r="D333" i="6"/>
  <c r="H339" i="6" s="1"/>
  <c r="A333" i="6"/>
  <c r="O331" i="6"/>
  <c r="N331" i="6"/>
  <c r="D330" i="6"/>
  <c r="J329" i="6"/>
  <c r="E329" i="6"/>
  <c r="E340" i="6" s="1"/>
  <c r="C329" i="6"/>
  <c r="C340" i="6" s="1"/>
  <c r="J328" i="6"/>
  <c r="E328" i="6"/>
  <c r="E339" i="6" s="1"/>
  <c r="C328" i="6"/>
  <c r="C339" i="6" s="1"/>
  <c r="K327" i="6"/>
  <c r="N312" i="6"/>
  <c r="A296" i="6"/>
  <c r="L291" i="6"/>
  <c r="H291" i="6"/>
  <c r="C291" i="6"/>
  <c r="L290" i="6"/>
  <c r="H298" i="6" s="1"/>
  <c r="D290" i="6"/>
  <c r="H296" i="6" s="1"/>
  <c r="A290" i="6"/>
  <c r="O288" i="6"/>
  <c r="N288" i="6"/>
  <c r="D287" i="6"/>
  <c r="J286" i="6"/>
  <c r="E286" i="6"/>
  <c r="E297" i="6" s="1"/>
  <c r="C286" i="6"/>
  <c r="C297" i="6" s="1"/>
  <c r="J285" i="6"/>
  <c r="E285" i="6"/>
  <c r="E296" i="6" s="1"/>
  <c r="C285" i="6"/>
  <c r="C296" i="6" s="1"/>
  <c r="K284" i="6"/>
  <c r="N269" i="6"/>
  <c r="L248" i="6"/>
  <c r="H248" i="6"/>
  <c r="C248" i="6"/>
  <c r="L247" i="6"/>
  <c r="H255" i="6" s="1"/>
  <c r="D247" i="6"/>
  <c r="H253" i="6" s="1"/>
  <c r="A247" i="6"/>
  <c r="O245" i="6"/>
  <c r="N245" i="6"/>
  <c r="D244" i="6"/>
  <c r="A253" i="6" s="1"/>
  <c r="J243" i="6"/>
  <c r="E243" i="6"/>
  <c r="E254" i="6" s="1"/>
  <c r="C243" i="6"/>
  <c r="C254" i="6" s="1"/>
  <c r="J242" i="6"/>
  <c r="E242" i="6"/>
  <c r="E253" i="6" s="1"/>
  <c r="C242" i="6"/>
  <c r="C253" i="6" s="1"/>
  <c r="K241" i="6"/>
  <c r="N226" i="6"/>
  <c r="C210" i="6"/>
  <c r="L205" i="6"/>
  <c r="H205" i="6"/>
  <c r="C205" i="6"/>
  <c r="L204" i="6"/>
  <c r="H212" i="6" s="1"/>
  <c r="D204" i="6"/>
  <c r="H210" i="6" s="1"/>
  <c r="A204" i="6"/>
  <c r="O202" i="6"/>
  <c r="N202" i="6"/>
  <c r="D201" i="6"/>
  <c r="A210" i="6" s="1"/>
  <c r="J200" i="6"/>
  <c r="E200" i="6"/>
  <c r="E211" i="6" s="1"/>
  <c r="C200" i="6"/>
  <c r="C211" i="6" s="1"/>
  <c r="J199" i="6"/>
  <c r="E199" i="6"/>
  <c r="E210" i="6" s="1"/>
  <c r="C199" i="6"/>
  <c r="K198" i="6"/>
  <c r="N183" i="6"/>
  <c r="L162" i="6"/>
  <c r="H162" i="6"/>
  <c r="C162" i="6"/>
  <c r="L161" i="6"/>
  <c r="H169" i="6" s="1"/>
  <c r="D161" i="6"/>
  <c r="H167" i="6" s="1"/>
  <c r="A161" i="6"/>
  <c r="O159" i="6"/>
  <c r="N159" i="6"/>
  <c r="D158" i="6"/>
  <c r="A167" i="6" s="1"/>
  <c r="J157" i="6"/>
  <c r="E157" i="6"/>
  <c r="E168" i="6" s="1"/>
  <c r="C157" i="6"/>
  <c r="C168" i="6" s="1"/>
  <c r="J156" i="6"/>
  <c r="E156" i="6"/>
  <c r="E167" i="6" s="1"/>
  <c r="C156" i="6"/>
  <c r="C167" i="6" s="1"/>
  <c r="K155" i="6"/>
  <c r="N140" i="6"/>
  <c r="C124" i="6"/>
  <c r="L119" i="6"/>
  <c r="H119" i="6"/>
  <c r="C119" i="6"/>
  <c r="L118" i="6"/>
  <c r="H126" i="6" s="1"/>
  <c r="D118" i="6"/>
  <c r="H124" i="6" s="1"/>
  <c r="A118" i="6"/>
  <c r="O116" i="6"/>
  <c r="N116" i="6"/>
  <c r="D115" i="6"/>
  <c r="A124" i="6" s="1"/>
  <c r="J114" i="6"/>
  <c r="E114" i="6"/>
  <c r="E125" i="6" s="1"/>
  <c r="C114" i="6"/>
  <c r="C125" i="6" s="1"/>
  <c r="J113" i="6"/>
  <c r="E113" i="6"/>
  <c r="E124" i="6" s="1"/>
  <c r="C113" i="6"/>
  <c r="K112" i="6"/>
  <c r="N97" i="6"/>
  <c r="E81" i="6"/>
  <c r="A81" i="6"/>
  <c r="L76" i="6"/>
  <c r="H76" i="6"/>
  <c r="C76" i="6"/>
  <c r="L75" i="6"/>
  <c r="H83" i="6" s="1"/>
  <c r="D75" i="6"/>
  <c r="H81" i="6" s="1"/>
  <c r="A75" i="6"/>
  <c r="O73" i="6"/>
  <c r="N73" i="6"/>
  <c r="D72" i="6"/>
  <c r="J71" i="6"/>
  <c r="E71" i="6"/>
  <c r="E82" i="6" s="1"/>
  <c r="C71" i="6"/>
  <c r="C82" i="6" s="1"/>
  <c r="J70" i="6"/>
  <c r="E70" i="6"/>
  <c r="C70" i="6"/>
  <c r="C81" i="6" s="1"/>
  <c r="K69" i="6"/>
  <c r="N54" i="6"/>
  <c r="K392" i="14"/>
  <c r="K349" i="14"/>
  <c r="K306" i="14"/>
  <c r="K263" i="14"/>
  <c r="K220" i="14"/>
  <c r="K177" i="14"/>
  <c r="K134" i="14"/>
  <c r="K91" i="14"/>
  <c r="K48" i="14"/>
  <c r="K392" i="13"/>
  <c r="K349" i="13"/>
  <c r="K306" i="13"/>
  <c r="K263" i="13"/>
  <c r="K220" i="13"/>
  <c r="K177" i="13"/>
  <c r="K134" i="13"/>
  <c r="K91" i="13"/>
  <c r="K48" i="13"/>
  <c r="K392" i="6"/>
  <c r="K349" i="6"/>
  <c r="K306" i="6"/>
  <c r="K263" i="6"/>
  <c r="K220" i="6"/>
  <c r="K177" i="6"/>
  <c r="K134" i="6"/>
  <c r="K91" i="6"/>
  <c r="K48" i="6"/>
  <c r="F5" i="14"/>
  <c r="F48" i="14" s="1"/>
  <c r="F91" i="14" s="1"/>
  <c r="F134" i="14" s="1"/>
  <c r="F177" i="14" s="1"/>
  <c r="F220" i="14" s="1"/>
  <c r="F263" i="14" s="1"/>
  <c r="F306" i="14" s="1"/>
  <c r="F349" i="14" s="1"/>
  <c r="F392" i="14" s="1"/>
  <c r="F5" i="13"/>
  <c r="F48" i="13" s="1"/>
  <c r="F91" i="13" s="1"/>
  <c r="F134" i="13" s="1"/>
  <c r="F177" i="13" s="1"/>
  <c r="F220" i="13" s="1"/>
  <c r="F263" i="13" s="1"/>
  <c r="F306" i="13" s="1"/>
  <c r="F349" i="13" s="1"/>
  <c r="F392" i="13" s="1"/>
  <c r="K390" i="6"/>
  <c r="K347" i="6"/>
  <c r="K304" i="6"/>
  <c r="K261" i="6"/>
  <c r="K218" i="6"/>
  <c r="K175" i="6"/>
  <c r="F48" i="6"/>
  <c r="F91" i="6" s="1"/>
  <c r="F134" i="6" s="1"/>
  <c r="F177" i="6" s="1"/>
  <c r="F220" i="6" s="1"/>
  <c r="F263" i="6" s="1"/>
  <c r="F306" i="6" s="1"/>
  <c r="F349" i="6" s="1"/>
  <c r="F392" i="6" s="1"/>
  <c r="K46" i="6"/>
  <c r="K89" i="6"/>
  <c r="K132" i="6"/>
  <c r="K218" i="14" l="1"/>
  <c r="K304" i="14"/>
  <c r="K390" i="14"/>
  <c r="K261" i="14"/>
  <c r="K89" i="14"/>
  <c r="K175" i="14"/>
  <c r="K46" i="14"/>
  <c r="K132" i="14"/>
  <c r="K347" i="14"/>
  <c r="K218" i="13"/>
  <c r="K132" i="13"/>
  <c r="K347" i="13"/>
  <c r="K89" i="13"/>
  <c r="K390" i="13"/>
  <c r="K304" i="13"/>
  <c r="K175" i="13"/>
  <c r="K46" i="13"/>
  <c r="K261" i="13"/>
  <c r="V31" i="2"/>
  <c r="S31" i="2"/>
  <c r="R31" i="2"/>
  <c r="Q31" i="2"/>
  <c r="P31" i="2"/>
  <c r="N31" i="2"/>
  <c r="M31" i="2"/>
  <c r="K31" i="2"/>
  <c r="J31" i="2"/>
  <c r="I31" i="2"/>
  <c r="H31" i="2"/>
  <c r="G31" i="2"/>
  <c r="F31" i="2"/>
  <c r="E31" i="2"/>
  <c r="D31" i="2"/>
  <c r="C31" i="2"/>
  <c r="B31" i="2"/>
  <c r="A31" i="2"/>
  <c r="V30" i="2"/>
  <c r="S30" i="2"/>
  <c r="R30" i="2"/>
  <c r="Q30" i="2"/>
  <c r="P30" i="2"/>
  <c r="N30" i="2"/>
  <c r="M30" i="2"/>
  <c r="K30" i="2"/>
  <c r="J30" i="2"/>
  <c r="I30" i="2"/>
  <c r="H30" i="2"/>
  <c r="G30" i="2"/>
  <c r="F30" i="2"/>
  <c r="E30" i="2"/>
  <c r="D30" i="2"/>
  <c r="C30" i="2"/>
  <c r="B30" i="2"/>
  <c r="A30" i="2"/>
  <c r="V29" i="2"/>
  <c r="S29" i="2"/>
  <c r="R29" i="2"/>
  <c r="Q29" i="2"/>
  <c r="P29" i="2"/>
  <c r="N29" i="2"/>
  <c r="M29" i="2"/>
  <c r="K29" i="2"/>
  <c r="J29" i="2"/>
  <c r="I29" i="2"/>
  <c r="H29" i="2"/>
  <c r="G29" i="2"/>
  <c r="F29" i="2"/>
  <c r="E29" i="2"/>
  <c r="D29" i="2"/>
  <c r="C29" i="2"/>
  <c r="B29" i="2"/>
  <c r="A29" i="2"/>
  <c r="V28" i="2"/>
  <c r="S28" i="2"/>
  <c r="R28" i="2"/>
  <c r="Q28" i="2"/>
  <c r="P28" i="2"/>
  <c r="N28" i="2"/>
  <c r="M28" i="2"/>
  <c r="K28" i="2"/>
  <c r="J28" i="2"/>
  <c r="I28" i="2"/>
  <c r="H28" i="2"/>
  <c r="G28" i="2"/>
  <c r="F28" i="2"/>
  <c r="E28" i="2"/>
  <c r="D28" i="2"/>
  <c r="C28" i="2"/>
  <c r="B28" i="2"/>
  <c r="A28" i="2"/>
  <c r="V27" i="2"/>
  <c r="S27" i="2"/>
  <c r="R27" i="2"/>
  <c r="Q27" i="2"/>
  <c r="P27" i="2"/>
  <c r="N27" i="2"/>
  <c r="M27" i="2"/>
  <c r="K27" i="2"/>
  <c r="J27" i="2"/>
  <c r="I27" i="2"/>
  <c r="H27" i="2"/>
  <c r="G27" i="2"/>
  <c r="F27" i="2"/>
  <c r="E27" i="2"/>
  <c r="D27" i="2"/>
  <c r="C27" i="2"/>
  <c r="B27" i="2"/>
  <c r="A27" i="2"/>
  <c r="V26" i="2"/>
  <c r="S26" i="2"/>
  <c r="R26" i="2"/>
  <c r="Q26" i="2"/>
  <c r="P26" i="2"/>
  <c r="N26" i="2"/>
  <c r="M26" i="2"/>
  <c r="K26" i="2"/>
  <c r="J26" i="2"/>
  <c r="I26" i="2"/>
  <c r="H26" i="2"/>
  <c r="G26" i="2"/>
  <c r="F26" i="2"/>
  <c r="E26" i="2"/>
  <c r="D26" i="2"/>
  <c r="C26" i="2"/>
  <c r="B26" i="2"/>
  <c r="A26" i="2"/>
  <c r="V25" i="2"/>
  <c r="S25" i="2"/>
  <c r="R25" i="2"/>
  <c r="Q25" i="2"/>
  <c r="P25" i="2"/>
  <c r="N25" i="2"/>
  <c r="M25" i="2"/>
  <c r="K25" i="2"/>
  <c r="J25" i="2"/>
  <c r="I25" i="2"/>
  <c r="H25" i="2"/>
  <c r="G25" i="2"/>
  <c r="F25" i="2"/>
  <c r="E25" i="2"/>
  <c r="D25" i="2"/>
  <c r="C25" i="2"/>
  <c r="B25" i="2"/>
  <c r="A25" i="2"/>
  <c r="V24" i="2"/>
  <c r="S24" i="2"/>
  <c r="R24" i="2"/>
  <c r="Q24" i="2"/>
  <c r="P24" i="2"/>
  <c r="N24" i="2"/>
  <c r="M24" i="2"/>
  <c r="K24" i="2"/>
  <c r="J24" i="2"/>
  <c r="I24" i="2"/>
  <c r="H24" i="2"/>
  <c r="G24" i="2"/>
  <c r="F24" i="2"/>
  <c r="E24" i="2"/>
  <c r="D24" i="2"/>
  <c r="C24" i="2"/>
  <c r="B24" i="2"/>
  <c r="A24" i="2"/>
  <c r="V23" i="2"/>
  <c r="S23" i="2"/>
  <c r="R23" i="2"/>
  <c r="Q23" i="2"/>
  <c r="P23" i="2"/>
  <c r="N23" i="2"/>
  <c r="M23" i="2"/>
  <c r="K23" i="2"/>
  <c r="J23" i="2"/>
  <c r="I23" i="2"/>
  <c r="H23" i="2"/>
  <c r="G23" i="2"/>
  <c r="F23" i="2"/>
  <c r="E23" i="2"/>
  <c r="D23" i="2"/>
  <c r="C23" i="2"/>
  <c r="B23" i="2"/>
  <c r="A23" i="2"/>
  <c r="V22" i="2"/>
  <c r="S22" i="2"/>
  <c r="R22" i="2"/>
  <c r="Q22" i="2"/>
  <c r="P22" i="2"/>
  <c r="N22" i="2"/>
  <c r="M22" i="2"/>
  <c r="K22" i="2"/>
  <c r="J22" i="2"/>
  <c r="I22" i="2"/>
  <c r="H22" i="2"/>
  <c r="G22" i="2"/>
  <c r="F22" i="2"/>
  <c r="E22" i="2"/>
  <c r="D22" i="2"/>
  <c r="C22" i="2"/>
  <c r="B22" i="2"/>
  <c r="A22" i="2"/>
  <c r="V21" i="2"/>
  <c r="S21" i="2"/>
  <c r="R21" i="2"/>
  <c r="Q21" i="2"/>
  <c r="P21" i="2"/>
  <c r="N21" i="2"/>
  <c r="M21" i="2"/>
  <c r="K21" i="2"/>
  <c r="J21" i="2"/>
  <c r="I21" i="2"/>
  <c r="H21" i="2"/>
  <c r="G21" i="2"/>
  <c r="F21" i="2"/>
  <c r="E21" i="2"/>
  <c r="D21" i="2"/>
  <c r="C21" i="2"/>
  <c r="B21" i="2"/>
  <c r="A21" i="2"/>
  <c r="V20" i="2"/>
  <c r="S20" i="2"/>
  <c r="R20" i="2"/>
  <c r="Q20" i="2"/>
  <c r="P20" i="2"/>
  <c r="N20" i="2"/>
  <c r="M20" i="2"/>
  <c r="K20" i="2"/>
  <c r="J20" i="2"/>
  <c r="I20" i="2"/>
  <c r="H20" i="2"/>
  <c r="G20" i="2"/>
  <c r="F20" i="2"/>
  <c r="E20" i="2"/>
  <c r="D20" i="2"/>
  <c r="C20" i="2"/>
  <c r="B20" i="2"/>
  <c r="A20" i="2"/>
  <c r="V19" i="2"/>
  <c r="S19" i="2"/>
  <c r="R19" i="2"/>
  <c r="Q19" i="2"/>
  <c r="P19" i="2"/>
  <c r="N19" i="2"/>
  <c r="M19" i="2"/>
  <c r="K19" i="2"/>
  <c r="J19" i="2"/>
  <c r="I19" i="2"/>
  <c r="H19" i="2"/>
  <c r="G19" i="2"/>
  <c r="F19" i="2"/>
  <c r="E19" i="2"/>
  <c r="D19" i="2"/>
  <c r="C19" i="2"/>
  <c r="B19" i="2"/>
  <c r="A19" i="2"/>
  <c r="V18" i="2"/>
  <c r="S18" i="2"/>
  <c r="R18" i="2"/>
  <c r="Q18" i="2"/>
  <c r="P18" i="2"/>
  <c r="N18" i="2"/>
  <c r="M18" i="2"/>
  <c r="K18" i="2"/>
  <c r="J18" i="2"/>
  <c r="I18" i="2"/>
  <c r="H18" i="2"/>
  <c r="G18" i="2"/>
  <c r="F18" i="2"/>
  <c r="E18" i="2"/>
  <c r="D18" i="2"/>
  <c r="C18" i="2"/>
  <c r="B18" i="2"/>
  <c r="A18" i="2"/>
  <c r="V17" i="2"/>
  <c r="S17" i="2"/>
  <c r="R17" i="2"/>
  <c r="Q17" i="2"/>
  <c r="P17" i="2"/>
  <c r="N17" i="2"/>
  <c r="M17" i="2"/>
  <c r="K17" i="2"/>
  <c r="J17" i="2"/>
  <c r="I17" i="2"/>
  <c r="H17" i="2"/>
  <c r="G17" i="2"/>
  <c r="F17" i="2"/>
  <c r="E17" i="2"/>
  <c r="D17" i="2"/>
  <c r="C17" i="2"/>
  <c r="B17" i="2"/>
  <c r="A17" i="2"/>
  <c r="V16" i="2"/>
  <c r="S16" i="2"/>
  <c r="R16" i="2"/>
  <c r="Q16" i="2"/>
  <c r="P16" i="2"/>
  <c r="N16" i="2"/>
  <c r="M16" i="2"/>
  <c r="K16" i="2"/>
  <c r="J16" i="2"/>
  <c r="I16" i="2"/>
  <c r="H16" i="2"/>
  <c r="G16" i="2"/>
  <c r="F16" i="2"/>
  <c r="E16" i="2"/>
  <c r="D16" i="2"/>
  <c r="C16" i="2"/>
  <c r="B16" i="2"/>
  <c r="A16" i="2"/>
  <c r="V15" i="2"/>
  <c r="S15" i="2"/>
  <c r="R15" i="2"/>
  <c r="Q15" i="2"/>
  <c r="P15" i="2"/>
  <c r="N15" i="2"/>
  <c r="M15" i="2"/>
  <c r="K15" i="2"/>
  <c r="J15" i="2"/>
  <c r="I15" i="2"/>
  <c r="H15" i="2"/>
  <c r="G15" i="2"/>
  <c r="F15" i="2"/>
  <c r="E15" i="2"/>
  <c r="D15" i="2"/>
  <c r="C15" i="2"/>
  <c r="B15" i="2"/>
  <c r="A15" i="2"/>
  <c r="V14" i="2"/>
  <c r="S14" i="2"/>
  <c r="R14" i="2"/>
  <c r="Q14" i="2"/>
  <c r="P14" i="2"/>
  <c r="N14" i="2"/>
  <c r="M14" i="2"/>
  <c r="K14" i="2"/>
  <c r="J14" i="2"/>
  <c r="I14" i="2"/>
  <c r="H14" i="2"/>
  <c r="G14" i="2"/>
  <c r="F14" i="2"/>
  <c r="E14" i="2"/>
  <c r="D14" i="2"/>
  <c r="C14" i="2"/>
  <c r="B14" i="2"/>
  <c r="A14" i="2"/>
  <c r="V13" i="2"/>
  <c r="S13" i="2"/>
  <c r="R13" i="2"/>
  <c r="Q13" i="2"/>
  <c r="P13" i="2"/>
  <c r="N13" i="2"/>
  <c r="M13" i="2"/>
  <c r="K13" i="2"/>
  <c r="J13" i="2"/>
  <c r="I13" i="2"/>
  <c r="H13" i="2"/>
  <c r="G13" i="2"/>
  <c r="F13" i="2"/>
  <c r="E13" i="2"/>
  <c r="D13" i="2"/>
  <c r="C13" i="2"/>
  <c r="B13" i="2"/>
  <c r="A13" i="2"/>
  <c r="V12" i="2"/>
  <c r="S12" i="2"/>
  <c r="R12" i="2"/>
  <c r="Q12" i="2"/>
  <c r="P12" i="2"/>
  <c r="N12" i="2"/>
  <c r="M12" i="2"/>
  <c r="K12" i="2"/>
  <c r="J12" i="2"/>
  <c r="I12" i="2"/>
  <c r="H12" i="2"/>
  <c r="G12" i="2"/>
  <c r="F12" i="2"/>
  <c r="E12" i="2"/>
  <c r="D12" i="2"/>
  <c r="C12" i="2"/>
  <c r="B12" i="2"/>
  <c r="A12" i="2"/>
  <c r="V11" i="2"/>
  <c r="V10" i="2"/>
  <c r="V9" i="2"/>
  <c r="V8" i="2"/>
  <c r="V7" i="2"/>
  <c r="V6" i="2"/>
  <c r="V5" i="2"/>
  <c r="V4" i="2"/>
  <c r="V3" i="2"/>
  <c r="V2" i="2"/>
  <c r="L432" i="14" l="1"/>
  <c r="H432" i="14"/>
  <c r="C432" i="14"/>
  <c r="L431" i="14"/>
  <c r="D431" i="14"/>
  <c r="A431" i="14"/>
  <c r="L432" i="13"/>
  <c r="H432" i="13"/>
  <c r="C432" i="13"/>
  <c r="L431" i="13"/>
  <c r="D431" i="13"/>
  <c r="A431" i="13"/>
  <c r="S11" i="2"/>
  <c r="S10" i="2"/>
  <c r="S9" i="2"/>
  <c r="S8" i="2"/>
  <c r="S7" i="2"/>
  <c r="S6" i="2"/>
  <c r="S5" i="2"/>
  <c r="S4" i="2"/>
  <c r="S3" i="2"/>
  <c r="S2" i="2"/>
  <c r="R11" i="2"/>
  <c r="R10" i="2"/>
  <c r="R9" i="2"/>
  <c r="R8" i="2"/>
  <c r="R7" i="2"/>
  <c r="R6" i="2"/>
  <c r="R5" i="2"/>
  <c r="R4" i="2"/>
  <c r="R3" i="2"/>
  <c r="R2" i="2"/>
  <c r="Q11" i="2"/>
  <c r="Q10" i="2"/>
  <c r="Q9" i="2"/>
  <c r="Q8" i="2"/>
  <c r="Q7" i="2"/>
  <c r="Q6" i="2"/>
  <c r="Q5" i="2"/>
  <c r="Q4" i="2"/>
  <c r="Q3" i="2"/>
  <c r="Q2" i="2"/>
  <c r="P11" i="2"/>
  <c r="B11" i="2"/>
  <c r="P10" i="2"/>
  <c r="B10" i="2"/>
  <c r="P9" i="2"/>
  <c r="B9" i="2"/>
  <c r="P8" i="2"/>
  <c r="B8" i="2"/>
  <c r="P7" i="2"/>
  <c r="B7" i="2"/>
  <c r="P6" i="2"/>
  <c r="B6" i="2"/>
  <c r="P5" i="2"/>
  <c r="B5" i="2"/>
  <c r="P4" i="2"/>
  <c r="B4" i="2"/>
  <c r="P3" i="2"/>
  <c r="B3" i="2"/>
  <c r="P2" i="2"/>
  <c r="B2" i="2"/>
  <c r="N11" i="2"/>
  <c r="N10" i="2"/>
  <c r="N9" i="2"/>
  <c r="N8" i="2"/>
  <c r="N7" i="2"/>
  <c r="N6" i="2"/>
  <c r="N5" i="2"/>
  <c r="N4" i="2"/>
  <c r="N3" i="2"/>
  <c r="N2" i="2"/>
  <c r="M11" i="2"/>
  <c r="M10" i="2"/>
  <c r="M9" i="2"/>
  <c r="M8" i="2"/>
  <c r="M7" i="2"/>
  <c r="M6" i="2"/>
  <c r="M5" i="2"/>
  <c r="M4" i="2"/>
  <c r="M3" i="2"/>
  <c r="M2" i="2"/>
  <c r="K11" i="2"/>
  <c r="K10" i="2"/>
  <c r="K9" i="2"/>
  <c r="K8" i="2"/>
  <c r="K7" i="2"/>
  <c r="K6" i="2"/>
  <c r="K5" i="2"/>
  <c r="K4" i="2"/>
  <c r="K3" i="2"/>
  <c r="K2" i="2"/>
  <c r="J11" i="2"/>
  <c r="J10" i="2"/>
  <c r="J9" i="2"/>
  <c r="J8" i="2"/>
  <c r="J7" i="2"/>
  <c r="J6" i="2"/>
  <c r="J5" i="2"/>
  <c r="J4" i="2"/>
  <c r="J3" i="2"/>
  <c r="J2" i="2"/>
  <c r="I11" i="2"/>
  <c r="I10" i="2"/>
  <c r="I9" i="2"/>
  <c r="I8" i="2"/>
  <c r="I7" i="2"/>
  <c r="I6" i="2"/>
  <c r="I5" i="2"/>
  <c r="I4" i="2"/>
  <c r="I3" i="2"/>
  <c r="I2" i="2"/>
  <c r="H11" i="2"/>
  <c r="H10" i="2"/>
  <c r="H9" i="2"/>
  <c r="H8" i="2"/>
  <c r="H7" i="2"/>
  <c r="H6" i="2"/>
  <c r="H5" i="2"/>
  <c r="H4" i="2"/>
  <c r="H3" i="2"/>
  <c r="H2" i="2"/>
  <c r="G11" i="2"/>
  <c r="G10" i="2"/>
  <c r="G9" i="2"/>
  <c r="G8" i="2"/>
  <c r="G7" i="2"/>
  <c r="G6" i="2"/>
  <c r="G5" i="2"/>
  <c r="G4" i="2"/>
  <c r="G3" i="2"/>
  <c r="G2" i="2"/>
  <c r="F11" i="2"/>
  <c r="F10" i="2"/>
  <c r="F9" i="2"/>
  <c r="F8" i="2"/>
  <c r="F7" i="2"/>
  <c r="F6" i="2"/>
  <c r="F5" i="2"/>
  <c r="F4" i="2"/>
  <c r="F3" i="2"/>
  <c r="F2" i="2"/>
  <c r="E11" i="2"/>
  <c r="E10" i="2"/>
  <c r="E9" i="2"/>
  <c r="E8" i="2"/>
  <c r="E7" i="2"/>
  <c r="E6" i="2"/>
  <c r="E5" i="2"/>
  <c r="E4" i="2"/>
  <c r="E3" i="2"/>
  <c r="E2" i="2"/>
  <c r="D11" i="2"/>
  <c r="D10" i="2"/>
  <c r="D9" i="2"/>
  <c r="D8" i="2"/>
  <c r="D7" i="2"/>
  <c r="D6" i="2"/>
  <c r="D5" i="2"/>
  <c r="D4" i="2"/>
  <c r="D3" i="2"/>
  <c r="D2" i="2"/>
  <c r="C11" i="2"/>
  <c r="C10" i="2"/>
  <c r="C9" i="2"/>
  <c r="C8" i="2"/>
  <c r="C7" i="2"/>
  <c r="S22" i="1" s="1"/>
  <c r="C6" i="2"/>
  <c r="C5" i="2"/>
  <c r="C4" i="2"/>
  <c r="C3" i="2"/>
  <c r="C2" i="2"/>
  <c r="A11" i="2"/>
  <c r="A10" i="2"/>
  <c r="A9" i="2"/>
  <c r="A8" i="2"/>
  <c r="A7" i="2"/>
  <c r="A6" i="2"/>
  <c r="A5" i="2"/>
  <c r="A4" i="2"/>
  <c r="A3" i="2"/>
  <c r="A2" i="2"/>
  <c r="Q22" i="1" l="1"/>
  <c r="U22" i="1"/>
  <c r="T10" i="1"/>
  <c r="U10" i="1" s="1"/>
  <c r="M22" i="1"/>
  <c r="U21" i="1"/>
  <c r="R10" i="1"/>
  <c r="S10" i="1" s="1"/>
  <c r="K22" i="1"/>
  <c r="H10" i="1"/>
  <c r="I10" i="1" s="1"/>
  <c r="K21" i="1"/>
  <c r="M21" i="1"/>
  <c r="P10" i="1"/>
  <c r="Q10" i="1" s="1"/>
  <c r="J10" i="1"/>
  <c r="K10" i="1" s="1"/>
  <c r="I21" i="1"/>
  <c r="O22" i="1"/>
  <c r="L10" i="1"/>
  <c r="M10" i="1" s="1"/>
  <c r="I22" i="1"/>
  <c r="Q21" i="1"/>
  <c r="N10" i="1"/>
  <c r="O10" i="1" s="1"/>
  <c r="S21" i="1"/>
  <c r="O21" i="1"/>
  <c r="Q20" i="1"/>
  <c r="M20" i="1"/>
  <c r="Q19" i="1"/>
  <c r="K20" i="1"/>
  <c r="O20" i="1"/>
  <c r="O19" i="1"/>
  <c r="K19" i="1"/>
  <c r="M19" i="1"/>
  <c r="I20" i="1"/>
  <c r="I19" i="1"/>
  <c r="S20" i="1"/>
  <c r="S19" i="1"/>
  <c r="U19" i="1"/>
  <c r="U20" i="1"/>
  <c r="T9" i="1"/>
  <c r="U9" i="1" s="1"/>
  <c r="R9" i="1"/>
  <c r="S9" i="1" s="1"/>
  <c r="P9" i="1"/>
  <c r="Q9" i="1" s="1"/>
  <c r="N9" i="1"/>
  <c r="O9" i="1" s="1"/>
  <c r="L9" i="1"/>
  <c r="M9" i="1" s="1"/>
  <c r="J9" i="1"/>
  <c r="K9" i="1" s="1"/>
  <c r="H9" i="1"/>
  <c r="I9" i="1" s="1"/>
  <c r="N11" i="6"/>
  <c r="L33" i="6"/>
  <c r="L32" i="6"/>
  <c r="H40" i="6" s="1"/>
  <c r="D32" i="6"/>
  <c r="H38" i="6" s="1"/>
  <c r="A32" i="6"/>
  <c r="D29" i="6"/>
  <c r="A38" i="6" s="1"/>
  <c r="L432" i="6"/>
  <c r="H432" i="6"/>
  <c r="C432" i="6"/>
  <c r="L431" i="6"/>
  <c r="D431" i="6"/>
  <c r="A431" i="6"/>
  <c r="V11" i="1"/>
  <c r="V12" i="1"/>
  <c r="E28" i="6"/>
  <c r="E39" i="6" s="1"/>
  <c r="C28" i="6"/>
  <c r="C39" i="6" s="1"/>
  <c r="E27" i="6"/>
  <c r="E38" i="6" s="1"/>
  <c r="C27" i="6"/>
  <c r="C38" i="6" s="1"/>
  <c r="H33" i="6"/>
  <c r="C33" i="6"/>
  <c r="J2" i="1"/>
  <c r="B2" i="1"/>
  <c r="O30" i="6"/>
  <c r="N30" i="6"/>
  <c r="J28" i="6"/>
  <c r="J27" i="6"/>
  <c r="K26" i="6"/>
  <c r="K13" i="1" l="1"/>
  <c r="U13" i="1"/>
  <c r="O13" i="1"/>
  <c r="M13" i="1"/>
  <c r="I13" i="1"/>
  <c r="I23" i="1"/>
  <c r="S23" i="1"/>
  <c r="Q23" i="1"/>
  <c r="Q13" i="1"/>
  <c r="S13" i="1"/>
  <c r="M23" i="1"/>
  <c r="K23" i="1"/>
  <c r="O23" i="1"/>
  <c r="U23" i="1"/>
  <c r="G22" i="1"/>
  <c r="E21" i="1"/>
  <c r="B10" i="1"/>
  <c r="C10" i="1" s="1"/>
  <c r="E22" i="1"/>
  <c r="C21" i="1"/>
  <c r="B9" i="1"/>
  <c r="C9" i="1" s="1"/>
  <c r="G21" i="1"/>
  <c r="F10" i="1"/>
  <c r="G10" i="1" s="1"/>
  <c r="C22" i="1"/>
  <c r="D10" i="1"/>
  <c r="E10" i="1" s="1"/>
  <c r="D9" i="1"/>
  <c r="E9" i="1" s="1"/>
  <c r="E20" i="1"/>
  <c r="E19" i="1"/>
  <c r="C19" i="1"/>
  <c r="G19" i="1"/>
  <c r="G20" i="1"/>
  <c r="C20" i="1"/>
  <c r="F9" i="1"/>
  <c r="G9" i="1" s="1"/>
  <c r="V9" i="1" l="1"/>
  <c r="V10" i="1"/>
  <c r="V21" i="1"/>
  <c r="V20" i="1"/>
  <c r="V22" i="1"/>
  <c r="V19" i="1"/>
  <c r="C23" i="1"/>
  <c r="E13" i="1"/>
  <c r="G13" i="1"/>
  <c r="C13" i="1"/>
  <c r="G23" i="1"/>
  <c r="E23" i="1"/>
  <c r="V13" i="1" l="1"/>
  <c r="V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K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この色の欄のみ記入
H31.4.15と半角数字を入力</t>
        </r>
      </text>
    </comment>
    <comment ref="K7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7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" authorId="0" shapeId="0" xr:uid="{EAB5FCB8-AF82-490D-BA6C-BEB7AE959DED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1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1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1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1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1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" authorId="0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5" authorId="0" shapeId="0" xr:uid="{DBC7C4E5-6FF8-4ABB-A7AD-6F6507D80906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6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1" authorId="0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50" authorId="0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50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50" authorId="0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52" authorId="0" shapeId="0" xr:uid="{B71DD247-8F7C-460D-BBC6-8CC18E525A41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52" authorId="0" shapeId="0" xr:uid="{2F7533B1-0D28-466E-9ACF-D5E9B66F4003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52" authorId="0" shapeId="0" xr:uid="{2DB27E19-5A40-4931-B235-74D8E6D61E44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54" authorId="0" shapeId="0" xr:uid="{B5CCF8CC-8D18-4FEB-85F6-F172CBAC1B2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54" authorId="0" shapeId="0" xr:uid="{0C30784A-39D8-4A5D-BE9C-35483B237C45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54" authorId="0" shapeId="0" xr:uid="{DAABA3EF-F928-4AB5-BC0E-3C58E78C40F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54" authorId="0" shapeId="0" xr:uid="{561880DD-80AE-4D1D-BA9E-88A8E86B273E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54" authorId="0" shapeId="0" xr:uid="{538F74A8-6AA4-4A07-BDCC-781BA536403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 xr:uid="{94A4F230-7CE9-458D-87BE-0F60511890A8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57" authorId="0" shapeId="0" xr:uid="{A75C5E09-E2B8-459B-8C24-077DF3EC6C4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57" authorId="0" shapeId="0" xr:uid="{9600B7CA-597E-4F09-9809-14C2233E469B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57" authorId="0" shapeId="0" xr:uid="{2B2255B6-1B1C-47D6-823F-895DC6ACC4F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58" authorId="0" shapeId="0" xr:uid="{D7C01DF8-7A9C-417C-A060-E99EC67C890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59" authorId="0" shapeId="0" xr:uid="{AF3FEF5B-18F7-4B0C-9EDB-26CF147C4A5E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64" authorId="0" shapeId="0" xr:uid="{1885856D-B000-45CF-92FE-0E497F23CF87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93" authorId="0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93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93" authorId="0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5" authorId="0" shapeId="0" xr:uid="{CCB38AB8-DA3B-413B-951A-341CB97B2B76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5" authorId="0" shapeId="0" xr:uid="{CCE80635-8A4E-423E-BF70-CA8E604E92CB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5" authorId="0" shapeId="0" xr:uid="{5F412A04-F712-4E70-9713-0B5D50489499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97" authorId="0" shapeId="0" xr:uid="{D38CF11F-E7CD-4A43-9968-BE981B9E7079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97" authorId="0" shapeId="0" xr:uid="{614C41E5-7671-4447-BF08-64D800DB62C2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97" authorId="0" shapeId="0" xr:uid="{CB980EE4-AC9B-4B38-8150-27814E89365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97" authorId="0" shapeId="0" xr:uid="{B99F2662-F0EE-46D0-A258-5E0F428E3E98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97" authorId="0" shapeId="0" xr:uid="{2A18E6E8-B277-4F10-AFEF-21B714C4D56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8" authorId="0" shapeId="0" xr:uid="{4ABA58C1-1C73-4296-B09F-B7EB58C6A9D6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00" authorId="0" shapeId="0" xr:uid="{35314EB8-5A7D-462B-A6E8-D2CCDA32DBC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00" authorId="0" shapeId="0" xr:uid="{8F7FBC7F-B758-4437-B404-F4A6E3063878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00" authorId="0" shapeId="0" xr:uid="{C5635A2E-154B-43D0-B467-9B756521D346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01" authorId="0" shapeId="0" xr:uid="{E1C2DDA8-599A-4470-A2F8-E94191C8E6E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02" authorId="0" shapeId="0" xr:uid="{4909A384-862E-4747-95F2-1375AF87A1B3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07" authorId="0" shapeId="0" xr:uid="{76FFF625-E26E-4768-B37C-9F724A513566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36" authorId="0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36" authorId="0" shapeId="0" xr:uid="{00000000-0006-0000-02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36" authorId="0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38" authorId="0" shapeId="0" xr:uid="{FE0F5F8E-2AE7-4961-9E49-840B5F309829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38" authorId="0" shapeId="0" xr:uid="{54711E46-D1ED-4CC5-988A-DD9656C072A5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38" authorId="0" shapeId="0" xr:uid="{81FBA76E-CCF9-4A7D-8C97-C1E3EB56D676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40" authorId="0" shapeId="0" xr:uid="{BAE72BF5-8430-4C2F-BB02-4A3A82D3A134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40" authorId="0" shapeId="0" xr:uid="{47F96D81-CE35-40C0-B055-F7F8175EEF4D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40" authorId="0" shapeId="0" xr:uid="{9BB8719F-7E95-466A-AE02-C8D74F08216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40" authorId="0" shapeId="0" xr:uid="{56DB9220-D3BC-41C4-8DBD-23AD3C8C05C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40" authorId="0" shapeId="0" xr:uid="{EDF20BA6-6A94-4D47-8848-B304F8D810D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1" authorId="0" shapeId="0" xr:uid="{56719091-4B96-4D67-AF5C-DE817FD1A66F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3" authorId="0" shapeId="0" xr:uid="{9451CDEE-1074-410C-8B75-2E381293BC5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3" authorId="0" shapeId="0" xr:uid="{7900AA7D-F1F2-4DDD-9B36-B6A027EE805D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3" authorId="0" shapeId="0" xr:uid="{DD9020C6-A1DA-420E-B821-DEA033BEF387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44" authorId="0" shapeId="0" xr:uid="{715106E1-D972-4E5A-ACE0-B6F1B5CDC93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45" authorId="0" shapeId="0" xr:uid="{5B748D29-3885-46AB-8FEA-CE902C1EDF5D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50" authorId="0" shapeId="0" xr:uid="{43A5C36C-6447-4899-8D4E-55D339DA7A63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79" authorId="0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79" authorId="0" shapeId="0" xr:uid="{00000000-0006-0000-02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79" authorId="0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81" authorId="0" shapeId="0" xr:uid="{A13BB917-25F3-4650-A07D-A4FCF32DC1D2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81" authorId="0" shapeId="0" xr:uid="{492546C5-05A7-4407-8884-0BCE92B22BA9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81" authorId="0" shapeId="0" xr:uid="{174C25C7-7D9F-488D-9DA7-16FC8CB3AFCE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83" authorId="0" shapeId="0" xr:uid="{108C9E97-1569-4F58-A28F-96E5A3FFBCB6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83" authorId="0" shapeId="0" xr:uid="{7CA7E146-C512-458A-907A-CE7CA12350D5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83" authorId="0" shapeId="0" xr:uid="{03DC2F78-7D06-46FA-A6EC-10632C63E4E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83" authorId="0" shapeId="0" xr:uid="{EB04B897-68B1-4450-9947-43205D043B5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83" authorId="0" shapeId="0" xr:uid="{D4F5398C-D597-4C90-855C-81C85CDF3E7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4" authorId="0" shapeId="0" xr:uid="{BA9AE773-B734-47FD-937C-0B4DB55B78A2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86" authorId="0" shapeId="0" xr:uid="{5145FD56-44EC-48F4-A106-A582655D0CA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86" authorId="0" shapeId="0" xr:uid="{378A5CE1-7A3B-4685-ABBD-0912360B710A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86" authorId="0" shapeId="0" xr:uid="{722BAA05-A7E2-4F42-B4B0-E4AA8CF680B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87" authorId="0" shapeId="0" xr:uid="{908546A9-81EF-4AD9-8253-F19F068291C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88" authorId="0" shapeId="0" xr:uid="{D58B88C7-C318-4744-AAE7-E67A591EBD5B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93" authorId="0" shapeId="0" xr:uid="{CC670AB5-0223-48AB-B870-064B00652CD3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22" authorId="0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22" authorId="0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22" authorId="0" shapeId="0" xr:uid="{00000000-0006-0000-02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24" authorId="0" shapeId="0" xr:uid="{76F7416D-14EB-4E1A-A66E-8157584CFD39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24" authorId="0" shapeId="0" xr:uid="{17E406D3-EFA5-4E92-A30B-30C7B8AA5575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24" authorId="0" shapeId="0" xr:uid="{DAB5B9C3-6CA3-450B-8533-547C92BCF834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26" authorId="0" shapeId="0" xr:uid="{6D5627BC-A057-4F6D-B343-1FEE1A871262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26" authorId="0" shapeId="0" xr:uid="{D6F29E9A-7C55-4B00-B6CB-0028DB37F629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26" authorId="0" shapeId="0" xr:uid="{9009901F-C07E-482E-A31A-3443F50E228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26" authorId="0" shapeId="0" xr:uid="{DF199164-DB31-4721-BC4D-1730F2D681B7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26" authorId="0" shapeId="0" xr:uid="{0E53BB85-43B7-47A4-A71B-FB5B60AF6A5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7" authorId="0" shapeId="0" xr:uid="{82BAE657-4E74-4882-9308-B6D4C84F83CA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29" authorId="0" shapeId="0" xr:uid="{DCAA970D-342F-4905-9D81-3CDCABCFB82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29" authorId="0" shapeId="0" xr:uid="{51709670-B5EF-48B4-9EF9-A458E0C8DE09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29" authorId="0" shapeId="0" xr:uid="{D0C97DC9-5F15-4B66-B8E5-B2C6AB28144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30" authorId="0" shapeId="0" xr:uid="{33486B80-043D-4CB6-8657-6BF1AD6278C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31" authorId="0" shapeId="0" xr:uid="{22E413C4-C2B0-4F1D-8267-626627B3DCA0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36" authorId="0" shapeId="0" xr:uid="{BCAD0AC3-3444-4F24-87F2-00D53C6295AC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65" authorId="0" shapeId="0" xr:uid="{00000000-0006-0000-02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65" authorId="0" shapeId="0" xr:uid="{00000000-0006-0000-02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65" authorId="0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67" authorId="0" shapeId="0" xr:uid="{AFAB21BA-C6D7-4CED-BCEF-593BCF186997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67" authorId="0" shapeId="0" xr:uid="{CA4BBA24-237D-49F4-9328-9B688DF75AFC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67" authorId="0" shapeId="0" xr:uid="{9DBAED54-891F-4A07-BBD5-F543E9F75203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69" authorId="0" shapeId="0" xr:uid="{0376F4D0-5278-4735-96EC-5BA09D35E359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69" authorId="0" shapeId="0" xr:uid="{2969E622-342B-4929-BBF5-403072A08EB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69" authorId="0" shapeId="0" xr:uid="{66232FA5-0D73-434A-9877-4E39ECC45F9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69" authorId="0" shapeId="0" xr:uid="{3AE866C7-DDAD-492B-8FDE-0A0705A44F0E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69" authorId="0" shapeId="0" xr:uid="{4E49F103-E52E-4532-B6B7-3B06CA8B3B5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0" authorId="0" shapeId="0" xr:uid="{3526413D-210D-42F8-8570-298BFD5AEAAB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72" authorId="0" shapeId="0" xr:uid="{701D5E85-9CF2-4155-80B1-2C4958BB652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72" authorId="0" shapeId="0" xr:uid="{DDFC143D-575F-45EE-AAF2-E7798638BEDE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72" authorId="0" shapeId="0" xr:uid="{337A6C47-A07E-4482-B1BA-74A131196BD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73" authorId="0" shapeId="0" xr:uid="{8E5C346D-CCC1-4C1D-B589-D4EA3FEDA57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74" authorId="0" shapeId="0" xr:uid="{AD3EE371-F522-4969-8886-E26C4C5D43D1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79" authorId="0" shapeId="0" xr:uid="{22410855-EEE9-4382-8F59-A5BDB3BC42B1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08" authorId="0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08" authorId="0" shapeId="0" xr:uid="{00000000-0006-0000-0200-000081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08" authorId="0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10" authorId="0" shapeId="0" xr:uid="{041E20C5-22FF-47A7-821A-3A832319E7DB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10" authorId="0" shapeId="0" xr:uid="{D62E09DB-2564-45F3-AEF8-A8AF6A68CD32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10" authorId="0" shapeId="0" xr:uid="{BB7ABADA-F06E-48DB-BC72-100BE9C86082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12" authorId="0" shapeId="0" xr:uid="{F58DC6F0-5497-4EAB-8B17-A6B2D63CE07A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12" authorId="0" shapeId="0" xr:uid="{9CF1CCC3-D335-4B10-90F9-E2BF8479D99F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12" authorId="0" shapeId="0" xr:uid="{64317598-1D3E-4872-AB4B-A995FF11053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12" authorId="0" shapeId="0" xr:uid="{121D0E20-7C30-4022-AEFB-22C54287BD97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12" authorId="0" shapeId="0" xr:uid="{98E08984-F8E7-4B2B-80DA-EF75A4D0592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3" authorId="0" shapeId="0" xr:uid="{50E38C74-692C-42F0-BA59-17A7854D4750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15" authorId="0" shapeId="0" xr:uid="{AE068026-ECE4-46D3-89C1-3C5EA10032A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15" authorId="0" shapeId="0" xr:uid="{FB16E6A7-5196-47F1-B81F-90C781B8343A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15" authorId="0" shapeId="0" xr:uid="{3836FFA1-4189-4868-B59E-CC2C542B3AA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16" authorId="0" shapeId="0" xr:uid="{C6259518-DAE1-4BFF-BB42-5318AC99935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17" authorId="0" shapeId="0" xr:uid="{AB7D46E8-57E6-4A95-B084-7DDFCDE57C73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22" authorId="0" shapeId="0" xr:uid="{D3E7B16D-B308-4C63-803F-FC5F16019EFB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51" authorId="0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51" authorId="0" shapeId="0" xr:uid="{00000000-0006-0000-02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51" authorId="0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53" authorId="0" shapeId="0" xr:uid="{A5126B0B-44C0-4BBC-A73A-6313B539DCF9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53" authorId="0" shapeId="0" xr:uid="{013E3C7A-A2A0-457E-94F4-26B6CD0621E1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53" authorId="0" shapeId="0" xr:uid="{66F527C9-A057-4C0A-A730-9421AC6F138F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55" authorId="0" shapeId="0" xr:uid="{F4B1763E-1C7A-4171-AC69-3F0A7ABA9B1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55" authorId="0" shapeId="0" xr:uid="{CF3CCA42-735D-4F20-8A69-C7702E718307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55" authorId="0" shapeId="0" xr:uid="{8F654232-414D-4CBE-A536-F970FD434B7C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55" authorId="0" shapeId="0" xr:uid="{C9E80512-2875-4608-BC7C-22938E338C2D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55" authorId="0" shapeId="0" xr:uid="{BCDC1B9B-47EC-418D-AA45-B41EA5BD961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6" authorId="0" shapeId="0" xr:uid="{FB8D890B-E2F3-434F-BCA5-54DF6C9AD0C5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58" authorId="0" shapeId="0" xr:uid="{A6B26F4D-33F6-4B60-8C35-09A47622B41D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58" authorId="0" shapeId="0" xr:uid="{2442D4EC-E345-4F1B-9FD5-6ED9D0378BB4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58" authorId="0" shapeId="0" xr:uid="{70F23EBD-E0EC-4564-A158-426D4F21993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59" authorId="0" shapeId="0" xr:uid="{CCAC83DC-E8AE-4C4F-A764-AD979FE604F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60" authorId="0" shapeId="0" xr:uid="{C930BE52-C8B4-4F61-BBFB-6E0013D9F20B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65" authorId="0" shapeId="0" xr:uid="{BC2110CD-5BEB-45D4-A2A0-E293BC2CD1E9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94" authorId="0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94" authorId="0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94" authorId="0" shapeId="0" xr:uid="{00000000-0006-0000-02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96" authorId="0" shapeId="0" xr:uid="{249EC121-FBF4-48EE-9997-DBC0DEA132FF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96" authorId="0" shapeId="0" xr:uid="{E91C21AC-87F6-4748-82E3-B6138CC729FE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96" authorId="0" shapeId="0" xr:uid="{7F6327C7-8331-4737-9A7B-89507F81FF68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98" authorId="0" shapeId="0" xr:uid="{CE57D35F-8C6A-4CB2-8229-97D02396FAF3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98" authorId="0" shapeId="0" xr:uid="{E10F8D61-6102-465F-9B7A-09FDC5D8545F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98" authorId="0" shapeId="0" xr:uid="{57FFEC4D-4B6C-45F7-86CA-8A66B2CB1E8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98" authorId="0" shapeId="0" xr:uid="{E18FACBD-DC80-44E4-A41E-AC6224923CBF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98" authorId="0" shapeId="0" xr:uid="{8512F36D-4308-4D66-874F-E1B1F8FDFFD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9" authorId="0" shapeId="0" xr:uid="{5B9E0430-B2C2-4BBC-BA09-116EA3C0791B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401" authorId="0" shapeId="0" xr:uid="{06A305A4-F271-4338-BEA2-84A922F8D4DC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401" authorId="0" shapeId="0" xr:uid="{AEA7BF71-B889-4FDB-802A-5A9A27F705F6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401" authorId="0" shapeId="0" xr:uid="{2AFAACCF-CDE7-4327-9282-AC8F517BF26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402" authorId="0" shapeId="0" xr:uid="{B56815E0-D04F-4848-A4DF-68D17706942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403" authorId="0" shapeId="0" xr:uid="{3B5036BF-659A-4A70-9CA5-98EC950CDC0E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408" authorId="0" shapeId="0" xr:uid="{CA6D3E38-BF16-4A4A-BFAE-D9A1152A7921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K3" authorId="0" shapeId="0" xr:uid="{EF714A99-FEC1-4972-9785-4F2E1355CA28}">
      <text>
        <r>
          <rPr>
            <b/>
            <sz val="9"/>
            <color indexed="81"/>
            <rFont val="ＭＳ Ｐゴシック"/>
            <family val="3"/>
            <charset val="128"/>
          </rPr>
          <t>この色の欄のみ記入
H31.4.15と半角数字を入力</t>
        </r>
      </text>
    </comment>
    <comment ref="K7" authorId="0" shapeId="0" xr:uid="{6FC4C49C-3489-44AD-8F31-B6E2F43FFA06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7" authorId="0" shapeId="0" xr:uid="{7032CA23-4355-4D8A-AE9E-005803FB32AE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7" authorId="0" shapeId="0" xr:uid="{DBA8F992-0D06-4C69-8F51-3904CAFAD86D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" authorId="0" shapeId="0" xr:uid="{1F1976B9-35D2-47BB-9CFC-EFD81A723A2F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" authorId="0" shapeId="0" xr:uid="{FCF94F6B-DBC8-4035-9E00-406ED14B3FFC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" authorId="0" shapeId="0" xr:uid="{79CF035A-BA67-43D8-91C1-9B521A19A802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1" authorId="0" shapeId="0" xr:uid="{D6332F5A-1DB3-41A5-85BC-CF5A3A1C5F1C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1" authorId="0" shapeId="0" xr:uid="{F0C98D67-E684-4491-AFDA-CA4BABEB1684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1" authorId="0" shapeId="0" xr:uid="{582811C4-8EA5-4E4C-AE11-7704277C3FC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1" authorId="0" shapeId="0" xr:uid="{1FB8EE16-6191-4C7B-B9AC-8CA6B45AB395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1" authorId="0" shapeId="0" xr:uid="{AABFC7CD-E08D-4E6F-87FF-D2352449F81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 xr:uid="{635E923A-FE3A-425E-8EF3-A21F197F2F6F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" authorId="0" shapeId="0" xr:uid="{A2B838F2-7388-48FD-94F1-0C1899AB814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" authorId="0" shapeId="0" xr:uid="{A4231A88-7051-4ABA-A47C-4A18E4A5FB41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" authorId="0" shapeId="0" xr:uid="{1598157C-75AE-4B90-A90F-64063985896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5" authorId="0" shapeId="0" xr:uid="{0925F69B-F2F3-4C31-A18A-7C3B90FF201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6" authorId="0" shapeId="0" xr:uid="{6652770D-7E84-4F0B-BEC5-B043300A97D4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1" authorId="0" shapeId="0" xr:uid="{2079C33B-A909-4B81-A7A4-4DB5712F79E5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50" authorId="0" shapeId="0" xr:uid="{06D6CCF8-1BA7-445E-A335-AFE80BBF5FF7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50" authorId="0" shapeId="0" xr:uid="{9B4EB268-2A6B-4BDC-98F6-1530F51E8D76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50" authorId="0" shapeId="0" xr:uid="{4BDB4A4E-DEA1-4D3E-BCB3-F12AFA8C63CA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52" authorId="0" shapeId="0" xr:uid="{704A18A8-6EFA-4D53-81D4-A5C50847A558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52" authorId="0" shapeId="0" xr:uid="{7B47CF27-9FE4-4420-98F2-CC87619FB911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52" authorId="0" shapeId="0" xr:uid="{B978DA8E-E98C-4FA6-95FC-EA9A85DD51CE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54" authorId="0" shapeId="0" xr:uid="{16B6BC58-97FF-40C2-BF90-4E42409B48A1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54" authorId="0" shapeId="0" xr:uid="{B33867CA-F8B5-4760-B9E3-BA5B516C4C43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54" authorId="0" shapeId="0" xr:uid="{4F961476-71CB-4707-94A4-6636E6B7688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54" authorId="0" shapeId="0" xr:uid="{6EF11D40-4686-484C-95B3-534B10E6DB4D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54" authorId="0" shapeId="0" xr:uid="{354C3B99-7019-4AE6-A04B-C023BFEADEE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 xr:uid="{DF703867-2A02-4EF6-B841-BC7362D5E080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57" authorId="0" shapeId="0" xr:uid="{774B2ACE-52BD-446D-BEAB-75289D97DB9D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57" authorId="0" shapeId="0" xr:uid="{D5AAB650-7FE8-452E-BA8C-DFC503FEEFDF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57" authorId="0" shapeId="0" xr:uid="{1F37CD0F-F798-4AB2-AFDD-B791561F38AC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58" authorId="0" shapeId="0" xr:uid="{FA2E5222-305F-4DEC-B6C9-71411F6F438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59" authorId="0" shapeId="0" xr:uid="{C3C53C89-6063-4140-A788-B96DAEAADA40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64" authorId="0" shapeId="0" xr:uid="{5D3A87F0-F196-41E7-AC4D-432399BBD05A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93" authorId="0" shapeId="0" xr:uid="{4B7DEC7C-7F85-4DA0-AA6F-B94CC1189B86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93" authorId="0" shapeId="0" xr:uid="{CEFDE9F8-1559-4E3D-839D-01413431EA4A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93" authorId="0" shapeId="0" xr:uid="{B229A29A-99B1-4538-9A8F-1E8B0E627674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5" authorId="0" shapeId="0" xr:uid="{3CD9CB15-F12C-4F86-A1CE-C9C80E237F5F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5" authorId="0" shapeId="0" xr:uid="{2AB53D82-92FB-4FBD-8931-6132AE959560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5" authorId="0" shapeId="0" xr:uid="{241B1487-79F6-44D1-93BA-392D1721BFBF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97" authorId="0" shapeId="0" xr:uid="{D7043A52-8CC0-4F1C-99F2-445DE030C7B7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97" authorId="0" shapeId="0" xr:uid="{88CF162B-E80C-41A4-823C-954D470E4B1B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97" authorId="0" shapeId="0" xr:uid="{02A648E7-1CE9-43D2-924E-F696C9420DC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97" authorId="0" shapeId="0" xr:uid="{D4D4C77C-5DE1-40B9-834C-A186544145AE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97" authorId="0" shapeId="0" xr:uid="{21137859-E888-4158-B3EF-E4718E826E2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8" authorId="0" shapeId="0" xr:uid="{87FA8235-ADF2-410E-AE51-B5737CB704EF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00" authorId="0" shapeId="0" xr:uid="{AC76C6E4-5317-4135-99C6-A10AF9136FA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00" authorId="0" shapeId="0" xr:uid="{2C28DA04-ED0E-4FB9-9E36-C653E62EA9D3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00" authorId="0" shapeId="0" xr:uid="{EBCFCD5B-2553-462B-8327-7694E3DA3BC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01" authorId="0" shapeId="0" xr:uid="{21F4B3AF-1AA0-4E5C-87F3-7940B6E686F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02" authorId="0" shapeId="0" xr:uid="{72911338-CBE7-45FB-B6B7-D4F4318A96B9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07" authorId="0" shapeId="0" xr:uid="{C735F02A-497B-42E3-82EB-7A7C9BF27CEB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36" authorId="0" shapeId="0" xr:uid="{2E952602-7BF9-4A8D-B4FD-1911A0C6DD6A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36" authorId="0" shapeId="0" xr:uid="{495B323C-494D-4442-A914-16CA73A450B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36" authorId="0" shapeId="0" xr:uid="{4C708C55-5E93-47D3-BD3D-A17F9A2664CC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38" authorId="0" shapeId="0" xr:uid="{59065C30-DA81-4041-BDF3-DFC05C00EDAE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38" authorId="0" shapeId="0" xr:uid="{9909BA56-9170-4554-ACE6-1ECFB8C2E7E5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38" authorId="0" shapeId="0" xr:uid="{4508D30A-500B-470B-8511-CF67EE0AE198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40" authorId="0" shapeId="0" xr:uid="{E78CB257-B572-40E3-8180-303D4B797AC3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40" authorId="0" shapeId="0" xr:uid="{1B86379D-6560-4211-82F5-18AA5DF98D5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40" authorId="0" shapeId="0" xr:uid="{CAB6F522-3D2C-4863-BD14-041BF4DA48E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40" authorId="0" shapeId="0" xr:uid="{CCEC0CBE-5D1B-44C9-AFD2-3FD0F88BF0ED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40" authorId="0" shapeId="0" xr:uid="{E1838BC0-6DF5-43BF-8117-C658A3CAFC1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1" authorId="0" shapeId="0" xr:uid="{123215D7-1CF0-4F10-90C4-9639786A8363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3" authorId="0" shapeId="0" xr:uid="{21B7D205-B311-4850-9842-FEEA3D7E7F2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3" authorId="0" shapeId="0" xr:uid="{05432C0A-4441-491C-AB05-D14B9954A3D1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3" authorId="0" shapeId="0" xr:uid="{978D20B0-4679-409E-903E-CC86D30FC14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44" authorId="0" shapeId="0" xr:uid="{4389269D-1D60-44D1-9BA5-906E6B01E5B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45" authorId="0" shapeId="0" xr:uid="{1832C07D-9A24-4ECA-8FA6-1392406A11C2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50" authorId="0" shapeId="0" xr:uid="{4E09BE37-B137-40FD-A2F3-9FDEECFC3B44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79" authorId="0" shapeId="0" xr:uid="{9E402904-DA89-40EB-974B-8660816CB076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79" authorId="0" shapeId="0" xr:uid="{1C3A38C8-0F48-44CB-9693-81BA872F438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79" authorId="0" shapeId="0" xr:uid="{75616F91-DD6E-46E3-924F-DD07509C8391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81" authorId="0" shapeId="0" xr:uid="{1013BE33-B3CE-436C-AC28-4D3488DD8046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81" authorId="0" shapeId="0" xr:uid="{6395C510-F5BC-47CB-BE85-3615DB2B4818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81" authorId="0" shapeId="0" xr:uid="{49FBA2F1-CDBB-487C-8505-7ACDCE2A0C41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83" authorId="0" shapeId="0" xr:uid="{286ED09B-3BE1-40DE-8807-CDB73F794EF8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83" authorId="0" shapeId="0" xr:uid="{F219AA3F-0CEF-4AFF-A59D-D4290C9F1396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83" authorId="0" shapeId="0" xr:uid="{2603DD61-59EA-459D-ABB1-C953AC54F24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83" authorId="0" shapeId="0" xr:uid="{605E1395-9A26-4123-9068-D1274AE59A73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83" authorId="0" shapeId="0" xr:uid="{525FAEF9-C37B-4B3B-8722-AA932BFA160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4" authorId="0" shapeId="0" xr:uid="{17F5B449-C0F9-4969-B70F-E7CFEEDF6BC4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86" authorId="0" shapeId="0" xr:uid="{C5E8D709-4DB9-45CD-BCC3-C8D1A9699DE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86" authorId="0" shapeId="0" xr:uid="{201DFA03-6AB0-426A-86B9-77DB1E1AFB41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86" authorId="0" shapeId="0" xr:uid="{33AFC9F5-A092-47F3-A809-CEF83EC355D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87" authorId="0" shapeId="0" xr:uid="{3CD404AE-4FC8-4EB9-9778-A097CD8ECD6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88" authorId="0" shapeId="0" xr:uid="{6371D161-B8AD-4FEA-9955-02D929246A5F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93" authorId="0" shapeId="0" xr:uid="{244F82AC-B811-4E29-948E-5A489F2DC683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22" authorId="0" shapeId="0" xr:uid="{AA3EA47F-F7A2-4EC8-9DF4-790FD8EA66DC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22" authorId="0" shapeId="0" xr:uid="{CAE5B680-C44B-453D-9292-DAF365FB9F55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22" authorId="0" shapeId="0" xr:uid="{9AECCFFB-07A8-4BBD-959F-A472BBD6B8D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24" authorId="0" shapeId="0" xr:uid="{DF6F4956-6F50-45AC-9E8A-AC8B3D215F39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24" authorId="0" shapeId="0" xr:uid="{0B42BAAE-E176-4F68-9A54-EFE63AFB2F9E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24" authorId="0" shapeId="0" xr:uid="{6A1D68C8-515B-48A5-B1B0-959E39403E5D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26" authorId="0" shapeId="0" xr:uid="{D0D097D5-6279-47EF-AC22-F006C25AE278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26" authorId="0" shapeId="0" xr:uid="{FA881B38-D44E-409A-9F39-E01B37DE00ED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26" authorId="0" shapeId="0" xr:uid="{AAA74508-221C-401C-BD63-BC90665D282D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26" authorId="0" shapeId="0" xr:uid="{238C13AD-F2D6-47A3-92CB-6DFD5582343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26" authorId="0" shapeId="0" xr:uid="{F78B70DD-9F13-469A-8E85-2ED5960BBB1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7" authorId="0" shapeId="0" xr:uid="{9C6CA93F-107F-489F-B06F-02C13DB93714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29" authorId="0" shapeId="0" xr:uid="{229CBCD6-CA68-4A67-88EF-9CFCD1E0DCE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29" authorId="0" shapeId="0" xr:uid="{74449232-4406-4ABA-94B5-4F8EC200A69D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29" authorId="0" shapeId="0" xr:uid="{2F884144-FA45-4046-9E25-7B96E0DE3AA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30" authorId="0" shapeId="0" xr:uid="{1A9A5C96-8752-404B-9D54-E94004B51DC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31" authorId="0" shapeId="0" xr:uid="{8A64DA42-B81E-4174-9F41-E7EFB8DE46B2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36" authorId="0" shapeId="0" xr:uid="{CEE82F02-5CB9-43EF-B94F-F2A69856EE75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65" authorId="0" shapeId="0" xr:uid="{95117710-86DD-4CD2-9100-2AF4739E25E1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65" authorId="0" shapeId="0" xr:uid="{A432D592-273E-4B6D-A835-4D7E927C2DD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65" authorId="0" shapeId="0" xr:uid="{C6F6B8E0-F0CD-4C6B-AEAC-4E1D95F048DB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67" authorId="0" shapeId="0" xr:uid="{1A249D10-2878-44A2-9749-052A05DDFBA0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67" authorId="0" shapeId="0" xr:uid="{9E0E3EC4-4020-4D27-94B3-343D4EAF130A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67" authorId="0" shapeId="0" xr:uid="{48EAD7D2-4B81-4BE6-832A-7A70497E2D4B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69" authorId="0" shapeId="0" xr:uid="{8DCEF22D-83C5-408A-8A79-729C8508310C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69" authorId="0" shapeId="0" xr:uid="{BEDAD76A-09EF-4393-86DD-D2EB394B0886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69" authorId="0" shapeId="0" xr:uid="{05D16A14-B2B0-4161-9DA1-9F1098D6C74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69" authorId="0" shapeId="0" xr:uid="{B0C2F7FD-E188-40BC-AAEE-86A59A96DC6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69" authorId="0" shapeId="0" xr:uid="{49AA1166-C9AC-40EA-AF4E-849E93E2192F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0" authorId="0" shapeId="0" xr:uid="{AADFB61C-84F6-45E8-9057-3EAF70E8A29D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72" authorId="0" shapeId="0" xr:uid="{58C04D66-0C26-49CC-BBFC-F574BCC516D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72" authorId="0" shapeId="0" xr:uid="{C06C507C-18AF-4C9D-B43D-8BB2A7DE4C6E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72" authorId="0" shapeId="0" xr:uid="{9E230530-EFD6-4D6F-BEE4-4B421780A497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73" authorId="0" shapeId="0" xr:uid="{679D4CA7-9D73-450F-AF4C-7439B460862D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74" authorId="0" shapeId="0" xr:uid="{0936B8D3-509D-4FE2-870F-78EB229F917D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79" authorId="0" shapeId="0" xr:uid="{9945CF31-D409-4C82-B4D1-681DB18BDF66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08" authorId="0" shapeId="0" xr:uid="{748876A9-E9E5-4B37-BD7A-94CEF18E57FA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08" authorId="0" shapeId="0" xr:uid="{8360AECD-AD12-40EC-ABE9-0997C23C5993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08" authorId="0" shapeId="0" xr:uid="{E485E088-7D19-418D-961C-5A277E3B568F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10" authorId="0" shapeId="0" xr:uid="{6389F100-46D0-4248-8429-058128AAB0F3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10" authorId="0" shapeId="0" xr:uid="{8E0373F3-716D-4D6A-A088-801E0AE61710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10" authorId="0" shapeId="0" xr:uid="{E057924A-15BD-484E-8663-673946B5E77B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12" authorId="0" shapeId="0" xr:uid="{CDB641E7-2F48-4B76-8F56-2FC2EA963369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12" authorId="0" shapeId="0" xr:uid="{4945031C-7430-4509-BEC5-811BC14C1832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12" authorId="0" shapeId="0" xr:uid="{441F0D49-B14A-4D1A-9B0A-0AB51345560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12" authorId="0" shapeId="0" xr:uid="{43A78842-D954-40B8-963D-CAE589B3D9C5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12" authorId="0" shapeId="0" xr:uid="{382D3534-8CF2-4A26-9FFC-1435226A727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3" authorId="0" shapeId="0" xr:uid="{8424EC4B-2B48-4F7E-A457-780343D4B61C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15" authorId="0" shapeId="0" xr:uid="{7A3751EA-6076-4B36-8C06-3D5E662E013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15" authorId="0" shapeId="0" xr:uid="{4BDB7CC3-8896-4317-B3C4-C95E8344BA68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15" authorId="0" shapeId="0" xr:uid="{A9CB8722-6F0C-4ED2-8AA2-B68D17613E0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16" authorId="0" shapeId="0" xr:uid="{3E7AF638-0050-47EE-9DF1-B8B35D92E536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17" authorId="0" shapeId="0" xr:uid="{F063550E-7E90-4ACC-B126-5EFB699A4AD0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22" authorId="0" shapeId="0" xr:uid="{CC0DAC46-9354-4F53-91F0-29457DD3369F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51" authorId="0" shapeId="0" xr:uid="{0E28DFEA-7DF8-4E2A-93D4-203025333178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51" authorId="0" shapeId="0" xr:uid="{9717918F-1DAC-4774-89B8-9F49354A29B4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51" authorId="0" shapeId="0" xr:uid="{7324D390-AB20-4190-8B86-A029E1B48393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53" authorId="0" shapeId="0" xr:uid="{5E52F452-86ED-40A7-BDA3-9E7DFD8061F9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53" authorId="0" shapeId="0" xr:uid="{1D0760EF-EAE7-41F1-8450-9742CB9129C2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53" authorId="0" shapeId="0" xr:uid="{BFFFC1D8-F3D0-4981-8F3F-261BB5F5B9F8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55" authorId="0" shapeId="0" xr:uid="{7B0C4B0D-57DE-400F-8909-A0A8482746FB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55" authorId="0" shapeId="0" xr:uid="{0F091A07-EE0D-4E1D-B45C-0459AE0C10C3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55" authorId="0" shapeId="0" xr:uid="{C4C0A85E-08E8-47A0-BCDA-1C61A25716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55" authorId="0" shapeId="0" xr:uid="{ED7E3E07-4B75-4DBD-B5AB-3D9A1CA4C32F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55" authorId="0" shapeId="0" xr:uid="{226D48B8-DABA-4296-B04A-F4E253392E1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6" authorId="0" shapeId="0" xr:uid="{3A899B4A-03A9-40D9-9930-79209201BEF8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58" authorId="0" shapeId="0" xr:uid="{9020EE95-93E2-4723-A52E-038695553CD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58" authorId="0" shapeId="0" xr:uid="{0E663396-5E02-4E18-88AF-5BDD9B243CF0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58" authorId="0" shapeId="0" xr:uid="{AC8DAC92-9809-42A5-B7BD-55D4914F7CD4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59" authorId="0" shapeId="0" xr:uid="{B28D640E-1838-4522-A946-E01A4693905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60" authorId="0" shapeId="0" xr:uid="{F9F7C517-CBAB-481D-9DBF-29A29565C0FC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65" authorId="0" shapeId="0" xr:uid="{FDDC0F5E-5B23-41AE-9D1D-0AB290C71F3E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94" authorId="0" shapeId="0" xr:uid="{6D0AF56F-B76F-4B58-89DE-AE9A9464E514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94" authorId="0" shapeId="0" xr:uid="{AA965AB6-9941-4E90-9DF0-0F8CF823C325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94" authorId="0" shapeId="0" xr:uid="{25B4597C-A325-409B-9D16-15BF7BA6CCF3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96" authorId="0" shapeId="0" xr:uid="{DEB67FC6-30EC-4085-99F9-66AD55927F9A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96" authorId="0" shapeId="0" xr:uid="{C5BD5737-06A4-4F41-9A65-3359BCF0D43C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96" authorId="0" shapeId="0" xr:uid="{89C36D9C-AC8F-4E8E-80A4-E35027D46794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98" authorId="0" shapeId="0" xr:uid="{FEB2E082-656A-4B36-986C-EA2481BFC825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98" authorId="0" shapeId="0" xr:uid="{D0D5D4A9-93EB-43E7-80C9-CF4B17826BA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98" authorId="0" shapeId="0" xr:uid="{26C51BBF-8D73-4629-8660-6F4C9DCCF18C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98" authorId="0" shapeId="0" xr:uid="{9AC3B87E-537F-4709-9677-968B78FE011E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98" authorId="0" shapeId="0" xr:uid="{95B0334D-6CE3-4E8D-8F6A-D17C451A20BD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9" authorId="0" shapeId="0" xr:uid="{7374C6FC-BF4A-4272-82CA-D6B0D09766C3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401" authorId="0" shapeId="0" xr:uid="{C6B27661-572C-45D4-A238-06D98A31284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401" authorId="0" shapeId="0" xr:uid="{7FC93D92-5544-40DE-A3A2-451A1BB525C8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401" authorId="0" shapeId="0" xr:uid="{D693A4AC-F348-4468-8526-0BF6FA319FE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402" authorId="0" shapeId="0" xr:uid="{E4B712F3-96C0-4601-BFEC-4DF8E582D5B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403" authorId="0" shapeId="0" xr:uid="{DD8FBDAB-EAC2-4329-98C6-0D8AE0A3DDB9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408" authorId="0" shapeId="0" xr:uid="{21545BDE-FDD7-440F-9AC2-461682725505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K3" authorId="0" shapeId="0" xr:uid="{4E754054-5054-4B0F-8547-5AF63839380B}">
      <text>
        <r>
          <rPr>
            <b/>
            <sz val="9"/>
            <color indexed="81"/>
            <rFont val="ＭＳ Ｐゴシック"/>
            <family val="3"/>
            <charset val="128"/>
          </rPr>
          <t>この色の欄のみ記入
H31.4.15と半角数字を入力</t>
        </r>
      </text>
    </comment>
    <comment ref="K7" authorId="0" shapeId="0" xr:uid="{E40B9A05-9102-4BD0-BACB-F01EE422B27E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7" authorId="0" shapeId="0" xr:uid="{D398F325-7070-48CD-A648-43E5E06FF8BB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7" authorId="0" shapeId="0" xr:uid="{599243D3-B6DF-4DD8-9D6F-1810F9C1C623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" authorId="0" shapeId="0" xr:uid="{F96F61C8-FD45-446F-BA9F-81A8A58A1418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" authorId="0" shapeId="0" xr:uid="{A57D37DB-C47D-47A3-AC4B-05A072FF7E13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" authorId="0" shapeId="0" xr:uid="{24D41D46-696E-493D-B571-F3BD6EABD8E9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1" authorId="0" shapeId="0" xr:uid="{6FEE9944-2381-410B-9275-B9B8DD50870B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1" authorId="0" shapeId="0" xr:uid="{6094DACB-96A1-4F29-A260-9A770B9055EF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1" authorId="0" shapeId="0" xr:uid="{0D762D18-6B5A-41BC-AF51-F1919168AD17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1" authorId="0" shapeId="0" xr:uid="{10EA3CA7-7E6A-4E89-B298-AA7AEB693377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1" authorId="0" shapeId="0" xr:uid="{53EE79A2-4419-4F9E-B240-D3839E854D2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 xr:uid="{72B6C4D0-AE2C-44B9-8798-F195750D1A2A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" authorId="0" shapeId="0" xr:uid="{15E9A95D-2D17-4D39-9473-56440FE7B0F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" authorId="0" shapeId="0" xr:uid="{2F62F10B-7049-4645-9425-7622FBA88B87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" authorId="0" shapeId="0" xr:uid="{0DDD1B51-12AD-4CFB-9A0B-3C5F626521E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5" authorId="0" shapeId="0" xr:uid="{1D19A394-1C48-46DB-8148-35699798C55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6" authorId="0" shapeId="0" xr:uid="{92B68369-C383-40DC-8E42-EAC3A7EFD2E3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1" authorId="0" shapeId="0" xr:uid="{99C76DC8-4543-4AFE-B294-0E14482A8264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50" authorId="0" shapeId="0" xr:uid="{8659E3C8-3EA8-4BBC-AAF2-C58AC63741D7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50" authorId="0" shapeId="0" xr:uid="{7FC88EFD-6998-4559-A192-FA023BF3D08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50" authorId="0" shapeId="0" xr:uid="{F6A9C664-0E94-429A-89C0-07389A37F2E2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52" authorId="0" shapeId="0" xr:uid="{90348ACD-52FB-4966-81D7-3A6DBC74C458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52" authorId="0" shapeId="0" xr:uid="{1FE8C028-A19F-48ED-A5B2-2F34DB28AEDE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52" authorId="0" shapeId="0" xr:uid="{E3DCC76D-C6B0-47B0-A6DA-1756A6F79621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54" authorId="0" shapeId="0" xr:uid="{696A7929-BD50-4140-9324-A166CBFA4D6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54" authorId="0" shapeId="0" xr:uid="{43437CC5-6D48-4A55-BE09-932EEE3E1145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54" authorId="0" shapeId="0" xr:uid="{F8EAF4A3-8A85-472B-A5E6-990531431F16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54" authorId="0" shapeId="0" xr:uid="{8A3FFB17-94D0-4124-BB79-9A64D36A783A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54" authorId="0" shapeId="0" xr:uid="{5D984589-B0E6-4902-9D7A-8B3BBD78EA8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5" authorId="0" shapeId="0" xr:uid="{1221830C-5E7A-46DC-8374-3C43FA0876D7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57" authorId="0" shapeId="0" xr:uid="{8B1CF68E-A5B4-4220-895B-DF6C5BDF55B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57" authorId="0" shapeId="0" xr:uid="{5130E661-29EA-4B21-8F44-CF7C64987ECB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57" authorId="0" shapeId="0" xr:uid="{20826445-F238-4366-AE80-34DA3764B6E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58" authorId="0" shapeId="0" xr:uid="{EF11A781-5652-43C2-A761-012297D7F88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59" authorId="0" shapeId="0" xr:uid="{A4952CF4-D60A-47C8-AE42-D3A6BEB21545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64" authorId="0" shapeId="0" xr:uid="{031E5751-7DC7-4E8F-9C70-A979BA590D5F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93" authorId="0" shapeId="0" xr:uid="{94641BC4-EFD1-41EE-962D-7246BF7C2FF3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93" authorId="0" shapeId="0" xr:uid="{3E96A78E-1A0C-424B-A4FF-62F74676044A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93" authorId="0" shapeId="0" xr:uid="{47423080-BF18-414E-8B19-AFEDC62FD1D0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95" authorId="0" shapeId="0" xr:uid="{D2E6F956-670D-4516-96CF-F90CBF81CC50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95" authorId="0" shapeId="0" xr:uid="{E46D574E-48EE-4E4A-9C13-0EB1D1171898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95" authorId="0" shapeId="0" xr:uid="{F79A0A2D-B157-48E3-BA92-67436A0D3D60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97" authorId="0" shapeId="0" xr:uid="{223F5297-4286-47D4-9B1B-8C660C218473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97" authorId="0" shapeId="0" xr:uid="{646BEA99-7554-4DE8-9E0F-33515108E8BF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97" authorId="0" shapeId="0" xr:uid="{F5362F55-7FD3-48C7-AF06-50B08EE5F7C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97" authorId="0" shapeId="0" xr:uid="{631958EB-4A11-4F18-A431-66A0A95E0C79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97" authorId="0" shapeId="0" xr:uid="{92E498D0-C042-4EE5-9D80-499F6ADC988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8" authorId="0" shapeId="0" xr:uid="{BED14CBC-0456-424F-A32E-FF14CD06BA1E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00" authorId="0" shapeId="0" xr:uid="{1C9F10BF-E591-4299-8891-F12B789A34A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00" authorId="0" shapeId="0" xr:uid="{3CF2693A-E8C9-42F7-9248-4DBDCF13F0B1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00" authorId="0" shapeId="0" xr:uid="{93C99C65-770C-4631-B282-897A23EE687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01" authorId="0" shapeId="0" xr:uid="{0AC7C7F0-3ED5-4F5A-B99C-3C6891B3BBF7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02" authorId="0" shapeId="0" xr:uid="{A9FA87A6-646A-49F1-BE4A-7CEF51B35043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07" authorId="0" shapeId="0" xr:uid="{6AEAE946-6307-43E9-A3AA-A9A74B512368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36" authorId="0" shapeId="0" xr:uid="{B38EC855-1CD6-47B9-97F5-8C919FEF2C5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36" authorId="0" shapeId="0" xr:uid="{3EB47D50-81F2-4FFE-97E9-81F6B79F88DB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36" authorId="0" shapeId="0" xr:uid="{8239733B-18BE-4C73-AB87-8B2A12B944D7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38" authorId="0" shapeId="0" xr:uid="{680924B9-B97D-4ACA-BC1D-85D0405B6EB5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38" authorId="0" shapeId="0" xr:uid="{DC49746E-C1D0-4324-88B4-91C03B3E339B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38" authorId="0" shapeId="0" xr:uid="{B75EDD6B-DA92-4851-B39D-BDDCF24EA9C3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40" authorId="0" shapeId="0" xr:uid="{BADC7AE9-9F79-41EE-8EE3-E6CA33771B5C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40" authorId="0" shapeId="0" xr:uid="{01B4AB2D-4950-4CDF-AF77-94ACC07B557D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40" authorId="0" shapeId="0" xr:uid="{3A7CC690-4A80-4729-920A-5DEEE87F69E8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40" authorId="0" shapeId="0" xr:uid="{69E59E9D-920B-4B30-A04C-742885F8371D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40" authorId="0" shapeId="0" xr:uid="{9FFAD8F6-A771-4F26-9CB0-A7B537F6857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1" authorId="0" shapeId="0" xr:uid="{8D85FF57-AE4E-4240-AB8A-6374373BA251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43" authorId="0" shapeId="0" xr:uid="{5F1A5E2E-4496-4E17-90DD-31817C6EA12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43" authorId="0" shapeId="0" xr:uid="{1FE77F35-C4D4-4992-93D2-3F0B9B1AB105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43" authorId="0" shapeId="0" xr:uid="{D13CE130-52C2-4F45-9F4E-5B39325ACF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44" authorId="0" shapeId="0" xr:uid="{4D4A42AA-6A23-44D3-B02E-1BDAE14A61E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45" authorId="0" shapeId="0" xr:uid="{D664FBDC-F916-4F88-8159-51A04E58D98C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50" authorId="0" shapeId="0" xr:uid="{659E2930-0128-4A7B-9418-72A682FA57F6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179" authorId="0" shapeId="0" xr:uid="{FF6AD27B-1EFF-401F-A64D-BAFDBD1981E8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179" authorId="0" shapeId="0" xr:uid="{1FD3B871-7A8A-400D-965F-1D6AADF38A24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179" authorId="0" shapeId="0" xr:uid="{0D176522-4E2F-4E7C-863C-8308959A81A7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181" authorId="0" shapeId="0" xr:uid="{053E6C2D-7009-4A99-A08A-79C7ADFE28D2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181" authorId="0" shapeId="0" xr:uid="{73808651-7EDF-453D-B28B-BA22751BC4AE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181" authorId="0" shapeId="0" xr:uid="{F73BE68F-C09D-48E0-96A0-E6090DDBA510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183" authorId="0" shapeId="0" xr:uid="{0A3D7AA2-D4AE-4291-87FC-749704566497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183" authorId="0" shapeId="0" xr:uid="{29980758-3290-44B6-B2EA-5A6A03E4D75C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183" authorId="0" shapeId="0" xr:uid="{B00A8C18-4992-4A40-A903-44258EAA015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183" authorId="0" shapeId="0" xr:uid="{2E2B047C-EB42-4F19-A5DA-8F84FEDFCEC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183" authorId="0" shapeId="0" xr:uid="{E527B7F3-66A6-40F4-81A9-1FCE5C1763DA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84" authorId="0" shapeId="0" xr:uid="{6E155DC3-EE78-425D-906D-5C7F850E0116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186" authorId="0" shapeId="0" xr:uid="{68DFE11B-2137-4F43-ACAE-DFFF083BE3CA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186" authorId="0" shapeId="0" xr:uid="{4CC8D90C-BE8F-4E16-8ACF-A3F6E45830C2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186" authorId="0" shapeId="0" xr:uid="{00925D74-7A9C-40A0-B5BC-53BF5E7A82A7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187" authorId="0" shapeId="0" xr:uid="{2479A323-CD5C-4934-BCE9-1348C27A689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188" authorId="0" shapeId="0" xr:uid="{52FE389F-8E51-4D14-8C72-3A3281456A1E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193" authorId="0" shapeId="0" xr:uid="{A17B6563-A632-41E8-B2D2-7E767101FD4C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22" authorId="0" shapeId="0" xr:uid="{1D8E6F2D-4E9A-418A-AC1E-8958D4C3619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22" authorId="0" shapeId="0" xr:uid="{7E372664-04F7-4940-AA72-AF4B75EB1BA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22" authorId="0" shapeId="0" xr:uid="{B254786C-7B2A-4C31-9958-CD52C9C46C64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24" authorId="0" shapeId="0" xr:uid="{F4B4C5A9-BA48-4AB5-9FCC-682D36A3E49D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24" authorId="0" shapeId="0" xr:uid="{8E5347DD-B7A6-4B51-B351-610A6B491DA3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24" authorId="0" shapeId="0" xr:uid="{0A3DF281-2582-4260-B1C9-1223F04A446C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26" authorId="0" shapeId="0" xr:uid="{71759A34-F714-4840-910D-B28548A4B78E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26" authorId="0" shapeId="0" xr:uid="{0E796CD2-0CB4-4737-9761-72E6899F1394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26" authorId="0" shapeId="0" xr:uid="{EA039292-44C0-4760-83F4-E75B008D955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26" authorId="0" shapeId="0" xr:uid="{49FC5AEE-C9D6-4D6D-9D3D-485DB10C5DF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26" authorId="0" shapeId="0" xr:uid="{62F647F4-BDCB-4186-9F6A-3FB58890A40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7" authorId="0" shapeId="0" xr:uid="{8571D2C0-A11C-4FA5-8F6B-4751D90973F3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29" authorId="0" shapeId="0" xr:uid="{84BA5629-71E3-48A9-80D7-33453C18B8B6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29" authorId="0" shapeId="0" xr:uid="{94ABA0A1-BB8B-4B81-8953-290B796D65AF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29" authorId="0" shapeId="0" xr:uid="{B1742A8C-6712-46A6-BB34-D565A18A81FD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30" authorId="0" shapeId="0" xr:uid="{2BDB5BDF-7DB2-47B6-B743-4337B7D6B58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31" authorId="0" shapeId="0" xr:uid="{E39A9BA5-DA1D-409C-8D37-B0554AB4D516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36" authorId="0" shapeId="0" xr:uid="{37064E93-C9AB-4ACF-A5CF-00306F3150B5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265" authorId="0" shapeId="0" xr:uid="{8F6CC4FA-0B44-4894-9AEF-E6399AEAB53B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265" authorId="0" shapeId="0" xr:uid="{6BE1C205-D284-46DE-9ED4-1E9B4AE3435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265" authorId="0" shapeId="0" xr:uid="{20DD16C6-94BE-466D-AE84-0179F2DC9255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267" authorId="0" shapeId="0" xr:uid="{67B86393-1391-46B3-B56F-5F3F50E6D0EB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267" authorId="0" shapeId="0" xr:uid="{40A4408F-21CC-4A39-AA3F-89FCD20A91E3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267" authorId="0" shapeId="0" xr:uid="{4B8274B3-0986-4BAE-93B6-FD1EAFCA82AE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269" authorId="0" shapeId="0" xr:uid="{1686DC75-D770-4BE9-AEF6-97AACCA00DB9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269" authorId="0" shapeId="0" xr:uid="{24B15701-2BE4-47EF-9451-E5896883A67B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269" authorId="0" shapeId="0" xr:uid="{B72404C5-35BE-407B-AC4B-51854CCA085C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269" authorId="0" shapeId="0" xr:uid="{D23B5F27-FCE7-42CC-BDF3-F2F13C3A2A97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269" authorId="0" shapeId="0" xr:uid="{40CA13D4-880C-4453-9B9B-E0293F350948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70" authorId="0" shapeId="0" xr:uid="{AC01360E-4888-4272-BEF4-3DCFF938C8C9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272" authorId="0" shapeId="0" xr:uid="{B80F8FDB-539D-4057-8B2B-0EF1C2D2430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272" authorId="0" shapeId="0" xr:uid="{185EDC9B-5B8D-4DF4-ADDF-08041905FD0E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272" authorId="0" shapeId="0" xr:uid="{5D944354-588F-41A6-A2DD-11BF023D79E9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273" authorId="0" shapeId="0" xr:uid="{F80D1AFA-C63B-483D-A7C6-FA34EF50D53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274" authorId="0" shapeId="0" xr:uid="{B9EE6D9D-BF77-45C1-8B5B-059810746DF6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279" authorId="0" shapeId="0" xr:uid="{8B304B9A-C480-4DFC-933E-FDC2FBF4ED1F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08" authorId="0" shapeId="0" xr:uid="{49694515-3FBF-435A-A4DB-0C8128035A7E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08" authorId="0" shapeId="0" xr:uid="{9207D261-1C37-42E6-AB4F-C674AFEA8DB0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08" authorId="0" shapeId="0" xr:uid="{A96BD1C8-7BB2-4B67-8AD7-030A89256F2A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10" authorId="0" shapeId="0" xr:uid="{CC9EE3C2-952D-488B-BAB7-2D92FD91EC74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10" authorId="0" shapeId="0" xr:uid="{EF2F2B2D-246C-4779-A458-23E6F028C783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10" authorId="0" shapeId="0" xr:uid="{D44E078F-92EE-42E3-8347-4A0C96AF035E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12" authorId="0" shapeId="0" xr:uid="{021FFD83-D540-4BF2-87F2-5306D6BC2591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12" authorId="0" shapeId="0" xr:uid="{F1DCF629-09EB-4F52-88AA-403585EC49BD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12" authorId="0" shapeId="0" xr:uid="{A5B1B2AD-C32F-4883-A158-B7451AABB20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12" authorId="0" shapeId="0" xr:uid="{149F241F-6E46-4694-8507-BB79DF19C9AE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12" authorId="0" shapeId="0" xr:uid="{4FF47AAA-EED7-476F-95D6-796CBC9C5D4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13" authorId="0" shapeId="0" xr:uid="{F46CC147-CC92-4947-B56C-14CDA304A7AB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15" authorId="0" shapeId="0" xr:uid="{32504D32-90F0-4DB2-9A9C-2081D52A71D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15" authorId="0" shapeId="0" xr:uid="{22235803-BC6E-4517-BD26-90849DBDE847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15" authorId="0" shapeId="0" xr:uid="{E9AA4957-0788-4382-9C87-FDA4C0BD22F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16" authorId="0" shapeId="0" xr:uid="{4D4F90B7-AAC6-4E89-B790-272DF8E259C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17" authorId="0" shapeId="0" xr:uid="{4D53747A-1823-4025-ABAA-A116ECD363B0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22" authorId="0" shapeId="0" xr:uid="{C2EDDB6F-997B-41B4-B621-7BE2AAC0DF18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51" authorId="0" shapeId="0" xr:uid="{B7E4A469-86B9-4698-96F4-139470ECA754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51" authorId="0" shapeId="0" xr:uid="{52D4D20C-FDAA-416E-B310-CAFFFE18D972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51" authorId="0" shapeId="0" xr:uid="{004DAB54-29DC-4EEC-9529-1EEC0A56171A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53" authorId="0" shapeId="0" xr:uid="{715CEE68-EBAC-447B-B606-5F8BE47E04F1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53" authorId="0" shapeId="0" xr:uid="{600508A4-2790-4ADF-8820-62750BD6DC89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53" authorId="0" shapeId="0" xr:uid="{871432B6-CEB2-46C8-A945-029493DFD3F8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55" authorId="0" shapeId="0" xr:uid="{2DF23731-3B61-4DAE-A904-557294BEF807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55" authorId="0" shapeId="0" xr:uid="{1E72E6D4-01F4-437F-B751-FA170DEC02DA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55" authorId="0" shapeId="0" xr:uid="{649B1C49-B6E3-4172-A317-3C31EBCFB551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55" authorId="0" shapeId="0" xr:uid="{C2373495-4F14-4653-B3DE-72C6010D9FD1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55" authorId="0" shapeId="0" xr:uid="{251A48AB-E293-4885-B48B-11B4E1C427A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56" authorId="0" shapeId="0" xr:uid="{99C625A4-FFDA-4777-ADFB-AADBF646AC5A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358" authorId="0" shapeId="0" xr:uid="{11D18261-4612-4ED4-8387-AD203D9EAFF5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358" authorId="0" shapeId="0" xr:uid="{25AB7827-68A6-4BA7-9933-C62A493752B5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358" authorId="0" shapeId="0" xr:uid="{C501A160-03D0-4CAD-BAAC-F82DEEFC188E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359" authorId="0" shapeId="0" xr:uid="{0318D232-434E-464E-8FF6-CCB0E92D7BAB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360" authorId="0" shapeId="0" xr:uid="{F1CDFB27-E761-4AF3-93C0-8A0587CC343F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365" authorId="0" shapeId="0" xr:uid="{D14690EA-B698-4119-9C32-7A335F9C7A84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  <comment ref="K394" authorId="0" shapeId="0" xr:uid="{61A71307-1E76-47BF-8D04-68CDBA7EB5A3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L394" authorId="0" shapeId="0" xr:uid="{F95EC48A-4CAA-4CDB-96C1-E1440A852FE8}">
      <text>
        <r>
          <rPr>
            <b/>
            <sz val="9"/>
            <color indexed="81"/>
            <rFont val="ＭＳ Ｐゴシック"/>
            <family val="3"/>
            <charset val="128"/>
          </rPr>
          <t>右ボタンから○を選択</t>
        </r>
      </text>
    </comment>
    <comment ref="M394" authorId="0" shapeId="0" xr:uid="{BBC432D5-2195-4133-95DB-618FE78BD785}">
      <text>
        <r>
          <rPr>
            <b/>
            <sz val="9"/>
            <color indexed="81"/>
            <rFont val="ＭＳ Ｐゴシック"/>
            <family val="3"/>
            <charset val="128"/>
          </rPr>
          <t>再審の場合、実技合格日をH30.10.16と半角数字で記入
再審はピンクの専用用紙が必要なので、別途郵送してください（手書き）</t>
        </r>
      </text>
    </comment>
    <comment ref="A396" authorId="0" shapeId="0" xr:uid="{6C8524A0-5254-4342-BB4D-CE365CD9A988}">
      <text>
        <r>
          <rPr>
            <b/>
            <sz val="9"/>
            <color indexed="81"/>
            <rFont val="ＭＳ Ｐゴシック"/>
            <family val="3"/>
            <charset val="128"/>
          </rPr>
          <t>初段は未記入、二三段は必ず記入すること</t>
        </r>
      </text>
    </comment>
    <comment ref="D396" authorId="0" shapeId="0" xr:uid="{1D0CAFDE-0EFF-431A-B9AB-2A067075407F}">
      <text>
        <r>
          <rPr>
            <b/>
            <sz val="9"/>
            <color indexed="81"/>
            <rFont val="ＭＳ Ｐゴシック"/>
            <family val="3"/>
            <charset val="128"/>
          </rPr>
          <t>初段の場合は一級合格日を記入
H30.12.16と入力</t>
        </r>
      </text>
    </comment>
    <comment ref="H396" authorId="0" shapeId="0" xr:uid="{BF4A595A-A8B5-4AC8-9A9D-4280C55FF5BA}">
      <text>
        <r>
          <rPr>
            <b/>
            <sz val="9"/>
            <color indexed="81"/>
            <rFont val="ＭＳ Ｐゴシック"/>
            <family val="3"/>
            <charset val="128"/>
          </rPr>
          <t>現段位を他都道府県で取得した場合は訂正する</t>
        </r>
      </text>
    </comment>
    <comment ref="B398" authorId="0" shapeId="0" xr:uid="{C72F167E-3129-42F9-926E-BA9697D84A7A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D398" authorId="0" shapeId="0" xr:uid="{208C83BD-A4A5-4FD2-94F9-34975E2047C5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半角カタカナ、ｆ８で変換できます</t>
        </r>
      </text>
    </comment>
    <comment ref="H398" authorId="0" shapeId="0" xr:uid="{EDCB8955-3BE5-41D3-B1D7-547A46D7FB22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</t>
        </r>
      </text>
    </comment>
    <comment ref="I398" authorId="0" shapeId="0" xr:uid="{C5F68AA2-0F05-4040-98D0-0E5B65B49964}">
      <text>
        <r>
          <rPr>
            <b/>
            <sz val="9"/>
            <color indexed="81"/>
            <rFont val="ＭＳ Ｐゴシック"/>
            <family val="3"/>
            <charset val="128"/>
          </rPr>
          <t>H17.11.1と半角で入力</t>
        </r>
      </text>
    </comment>
    <comment ref="N398" authorId="0" shapeId="0" xr:uid="{B90749A4-C3FD-4EBD-BD90-348208214D4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自動計算されますので、入力不要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399" authorId="0" shapeId="0" xr:uid="{511FA94D-5B42-4552-B625-5B4F70F2A222}">
      <text>
        <r>
          <rPr>
            <b/>
            <sz val="9"/>
            <color indexed="81"/>
            <rFont val="ＭＳ Ｐゴシック"/>
            <family val="3"/>
            <charset val="128"/>
          </rPr>
          <t>現段位を取得時と苗字が変わった場合は記入</t>
        </r>
      </text>
    </comment>
    <comment ref="A401" authorId="0" shapeId="0" xr:uid="{401B4AC0-2725-40EE-91BD-E1434756A3EF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D401" authorId="0" shapeId="0" xr:uid="{AFF621E4-E79C-431C-B637-0562280C295B}">
      <text>
        <r>
          <rPr>
            <b/>
            <sz val="9"/>
            <color indexed="81"/>
            <rFont val="ＭＳ Ｐゴシック"/>
            <family val="3"/>
            <charset val="128"/>
          </rPr>
          <t>数字は半角、マンション・アパート名は記入しない</t>
        </r>
      </text>
    </comment>
    <comment ref="L401" authorId="0" shapeId="0" xr:uid="{10035463-1059-48B7-9C22-7C260A344F6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L402" authorId="0" shapeId="0" xr:uid="{44FCCA70-EA3C-4DBC-BD15-68EA5C92D9E3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半角数字で記入、f10で変換できます</t>
        </r>
      </text>
    </comment>
    <comment ref="G403" authorId="0" shapeId="0" xr:uid="{F77D75DA-6173-4E97-BA54-40FAAB0C5CEB}">
      <text>
        <r>
          <rPr>
            <sz val="9"/>
            <color indexed="81"/>
            <rFont val="ＭＳ Ｐゴシック"/>
            <family val="3"/>
            <charset val="128"/>
          </rPr>
          <t>下欄の該当番号を半角で記入</t>
        </r>
      </text>
    </comment>
    <comment ref="L408" authorId="0" shapeId="0" xr:uid="{B071CAC0-EBC7-4906-A31D-4C0314C6F66F}">
      <text>
        <r>
          <rPr>
            <b/>
            <sz val="9"/>
            <color indexed="81"/>
            <rFont val="ＭＳ Ｐゴシック"/>
            <family val="3"/>
            <charset val="128"/>
          </rPr>
          <t>○○中、○○剣友会と５文字以内で記入</t>
        </r>
      </text>
    </comment>
  </commentList>
</comments>
</file>

<file path=xl/sharedStrings.xml><?xml version="1.0" encoding="utf-8"?>
<sst xmlns="http://schemas.openxmlformats.org/spreadsheetml/2006/main" count="2668" uniqueCount="175">
  <si>
    <t>性別</t>
  </si>
  <si>
    <t>ﾌﾘｶﾞﾅ姓</t>
  </si>
  <si>
    <t>ﾌﾘｶﾞﾅ名</t>
  </si>
  <si>
    <t>姓</t>
  </si>
  <si>
    <t>名</t>
  </si>
  <si>
    <t>旧ﾌﾘｶﾞﾅ</t>
  </si>
  <si>
    <t>旧姓</t>
  </si>
  <si>
    <t>生年月日</t>
  </si>
  <si>
    <t>前段取得日</t>
  </si>
  <si>
    <t>取得県</t>
  </si>
  <si>
    <t>支部</t>
  </si>
  <si>
    <t>所属</t>
  </si>
  <si>
    <t>予備1</t>
  </si>
  <si>
    <t>予備2</t>
  </si>
  <si>
    <t>予備3</t>
  </si>
  <si>
    <t>団体No</t>
  </si>
  <si>
    <t>加盟団体NO</t>
    <phoneticPr fontId="3"/>
  </si>
  <si>
    <t>審査会審査料納入集計表</t>
    <phoneticPr fontId="3"/>
  </si>
  <si>
    <t>加盟団体名</t>
    <phoneticPr fontId="3"/>
  </si>
  <si>
    <t>区　分</t>
    <phoneticPr fontId="3"/>
  </si>
  <si>
    <t>初段</t>
    <phoneticPr fontId="3"/>
  </si>
  <si>
    <t>二段</t>
    <phoneticPr fontId="3"/>
  </si>
  <si>
    <t>三段</t>
    <phoneticPr fontId="3"/>
  </si>
  <si>
    <t>四段</t>
    <phoneticPr fontId="3"/>
  </si>
  <si>
    <t>五段</t>
    <phoneticPr fontId="3"/>
  </si>
  <si>
    <t>審査料</t>
    <phoneticPr fontId="3"/>
  </si>
  <si>
    <t>再審査料</t>
    <phoneticPr fontId="3"/>
  </si>
  <si>
    <t>支部還付金</t>
    <phoneticPr fontId="3"/>
  </si>
  <si>
    <t>人数</t>
    <phoneticPr fontId="3"/>
  </si>
  <si>
    <t>金額</t>
    <phoneticPr fontId="3"/>
  </si>
  <si>
    <t>合計金額</t>
    <phoneticPr fontId="3"/>
  </si>
  <si>
    <t>　Ａ
審査料</t>
    <phoneticPr fontId="3"/>
  </si>
  <si>
    <t>　Ｂ
再審査料</t>
    <phoneticPr fontId="3"/>
  </si>
  <si>
    <t>　Ｃ 
支部還付金</t>
    <phoneticPr fontId="3"/>
  </si>
  <si>
    <t>　Ｄ
埼剣連
納入額
D=A+B-C</t>
    <phoneticPr fontId="3"/>
  </si>
  <si>
    <t>注１　納入した審査料は，返金いたしません。</t>
    <phoneticPr fontId="3"/>
  </si>
  <si>
    <t>は自動入力されます。注意</t>
    <phoneticPr fontId="3"/>
  </si>
  <si>
    <t xml:space="preserve">  ２　中途入会者は、入会金を添えて事前に手続きをしてください。　</t>
    <phoneticPr fontId="3"/>
  </si>
  <si>
    <t>０が表示されている欄は記入しないでください。</t>
    <phoneticPr fontId="3"/>
  </si>
  <si>
    <t>受審者男女別申込人数</t>
    <phoneticPr fontId="3"/>
  </si>
  <si>
    <t>区分</t>
    <phoneticPr fontId="3"/>
  </si>
  <si>
    <t>計</t>
    <phoneticPr fontId="3"/>
  </si>
  <si>
    <t>男子</t>
    <phoneticPr fontId="3"/>
  </si>
  <si>
    <t>女子</t>
    <phoneticPr fontId="3"/>
  </si>
  <si>
    <t>（再）男子</t>
    <phoneticPr fontId="3"/>
  </si>
  <si>
    <t>（再）女子</t>
    <phoneticPr fontId="3"/>
  </si>
  <si>
    <t>合計</t>
    <phoneticPr fontId="3"/>
  </si>
  <si>
    <t>学校名、学年欄は中学生･高校生･大学生･専門学校生のみ記入して下さい。</t>
  </si>
  <si>
    <t>Ａ＋Ｂ
振込額</t>
    <rPh sb="4" eb="6">
      <t>フリコミ</t>
    </rPh>
    <rPh sb="6" eb="7">
      <t>ガク</t>
    </rPh>
    <phoneticPr fontId="1"/>
  </si>
  <si>
    <t>加盟団体Ｎｏ</t>
    <rPh sb="0" eb="2">
      <t>カメイ</t>
    </rPh>
    <rPh sb="2" eb="4">
      <t>ダンタイ</t>
    </rPh>
    <phoneticPr fontId="8"/>
  </si>
  <si>
    <t>加盟団体名</t>
    <rPh sb="0" eb="2">
      <t>カメイ</t>
    </rPh>
    <rPh sb="2" eb="4">
      <t>ダンタイ</t>
    </rPh>
    <rPh sb="4" eb="5">
      <t>メイ</t>
    </rPh>
    <phoneticPr fontId="8"/>
  </si>
  <si>
    <t>申込日</t>
    <rPh sb="0" eb="3">
      <t>モウシコミビ</t>
    </rPh>
    <phoneticPr fontId="8"/>
  </si>
  <si>
    <t>浦和</t>
    <rPh sb="0" eb="2">
      <t>ウラワ</t>
    </rPh>
    <phoneticPr fontId="8"/>
  </si>
  <si>
    <t>審査会場</t>
    <rPh sb="0" eb="2">
      <t>シンサ</t>
    </rPh>
    <rPh sb="2" eb="4">
      <t>カイジョウ</t>
    </rPh>
    <phoneticPr fontId="8"/>
  </si>
  <si>
    <t>審査日時</t>
    <rPh sb="0" eb="2">
      <t>シンサ</t>
    </rPh>
    <rPh sb="2" eb="4">
      <t>ニチジ</t>
    </rPh>
    <phoneticPr fontId="8"/>
  </si>
  <si>
    <t>初</t>
    <rPh sb="0" eb="1">
      <t>ショ</t>
    </rPh>
    <phoneticPr fontId="8"/>
  </si>
  <si>
    <t>二</t>
    <rPh sb="0" eb="1">
      <t>2</t>
    </rPh>
    <phoneticPr fontId="8"/>
  </si>
  <si>
    <t>三</t>
    <rPh sb="0" eb="1">
      <t>3</t>
    </rPh>
    <phoneticPr fontId="8"/>
  </si>
  <si>
    <t>四</t>
    <rPh sb="0" eb="1">
      <t>4</t>
    </rPh>
    <phoneticPr fontId="8"/>
  </si>
  <si>
    <t>五</t>
    <rPh sb="0" eb="1">
      <t>5</t>
    </rPh>
    <phoneticPr fontId="8"/>
  </si>
  <si>
    <t>六</t>
    <rPh sb="0" eb="1">
      <t>6</t>
    </rPh>
    <phoneticPr fontId="8"/>
  </si>
  <si>
    <t>七</t>
    <rPh sb="0" eb="1">
      <t>7</t>
    </rPh>
    <phoneticPr fontId="8"/>
  </si>
  <si>
    <t>八</t>
    <rPh sb="0" eb="1">
      <t>8</t>
    </rPh>
    <phoneticPr fontId="8"/>
  </si>
  <si>
    <t>錬士</t>
    <rPh sb="0" eb="2">
      <t>レンシ</t>
    </rPh>
    <phoneticPr fontId="8"/>
  </si>
  <si>
    <t>教士</t>
    <rPh sb="0" eb="2">
      <t>キョウシ</t>
    </rPh>
    <phoneticPr fontId="8"/>
  </si>
  <si>
    <t>学科
再審</t>
    <rPh sb="0" eb="2">
      <t>ガッカ</t>
    </rPh>
    <rPh sb="3" eb="5">
      <t>サイシン</t>
    </rPh>
    <phoneticPr fontId="8"/>
  </si>
  <si>
    <t>実技合格月日</t>
    <rPh sb="0" eb="2">
      <t>ジツギ</t>
    </rPh>
    <rPh sb="2" eb="4">
      <t>ゴウカク</t>
    </rPh>
    <rPh sb="4" eb="6">
      <t>ガッピ</t>
    </rPh>
    <phoneticPr fontId="8"/>
  </si>
  <si>
    <t>全剣連番号</t>
    <rPh sb="0" eb="3">
      <t>ゼンケンレン</t>
    </rPh>
    <rPh sb="3" eb="5">
      <t>バンゴウ</t>
    </rPh>
    <phoneticPr fontId="8"/>
  </si>
  <si>
    <t>現段級位受領年月日</t>
    <rPh sb="0" eb="1">
      <t>ウツツ</t>
    </rPh>
    <rPh sb="1" eb="2">
      <t>ダン</t>
    </rPh>
    <rPh sb="2" eb="3">
      <t>キュウ</t>
    </rPh>
    <rPh sb="3" eb="4">
      <t>グライ</t>
    </rPh>
    <rPh sb="4" eb="6">
      <t>ジュリョウ</t>
    </rPh>
    <rPh sb="6" eb="9">
      <t>ネンガッピ</t>
    </rPh>
    <phoneticPr fontId="8"/>
  </si>
  <si>
    <t>現段位登録申請県名</t>
    <rPh sb="0" eb="3">
      <t>ゲンダンイ</t>
    </rPh>
    <rPh sb="3" eb="5">
      <t>トウロク</t>
    </rPh>
    <rPh sb="5" eb="7">
      <t>シンセイ</t>
    </rPh>
    <rPh sb="7" eb="8">
      <t>ケン</t>
    </rPh>
    <rPh sb="8" eb="9">
      <t>メイ</t>
    </rPh>
    <phoneticPr fontId="8"/>
  </si>
  <si>
    <t>錬士受領年月日</t>
    <rPh sb="0" eb="2">
      <t>レンシ</t>
    </rPh>
    <rPh sb="2" eb="4">
      <t>ジュリョウ</t>
    </rPh>
    <rPh sb="4" eb="7">
      <t>ネンガッピ</t>
    </rPh>
    <phoneticPr fontId="8"/>
  </si>
  <si>
    <t>氏　　　　　名</t>
    <rPh sb="0" eb="1">
      <t>シ</t>
    </rPh>
    <rPh sb="6" eb="7">
      <t>メイ</t>
    </rPh>
    <phoneticPr fontId="8"/>
  </si>
  <si>
    <t>旧　姓</t>
    <rPh sb="0" eb="1">
      <t>キュウ</t>
    </rPh>
    <rPh sb="2" eb="3">
      <t>セイ</t>
    </rPh>
    <phoneticPr fontId="8"/>
  </si>
  <si>
    <t>性別</t>
    <rPh sb="0" eb="2">
      <t>セイベツ</t>
    </rPh>
    <phoneticPr fontId="8"/>
  </si>
  <si>
    <t>生年月日</t>
    <rPh sb="0" eb="2">
      <t>セイネン</t>
    </rPh>
    <rPh sb="2" eb="4">
      <t>ガッピ</t>
    </rPh>
    <phoneticPr fontId="8"/>
  </si>
  <si>
    <t>年　齢</t>
    <rPh sb="0" eb="1">
      <t>トシ</t>
    </rPh>
    <rPh sb="2" eb="3">
      <t>ヨワイ</t>
    </rPh>
    <phoneticPr fontId="8"/>
  </si>
  <si>
    <t>ﾌﾘｶﾞﾅ</t>
    <phoneticPr fontId="8"/>
  </si>
  <si>
    <t>氏名</t>
    <rPh sb="0" eb="2">
      <t>シメイ</t>
    </rPh>
    <phoneticPr fontId="8"/>
  </si>
  <si>
    <t>男1
女2</t>
    <rPh sb="0" eb="1">
      <t>オトコ</t>
    </rPh>
    <rPh sb="3" eb="4">
      <t>オンナ</t>
    </rPh>
    <phoneticPr fontId="8"/>
  </si>
  <si>
    <t>〒</t>
    <phoneticPr fontId="8"/>
  </si>
  <si>
    <t>住所</t>
    <rPh sb="0" eb="2">
      <t>ジュウショ</t>
    </rPh>
    <phoneticPr fontId="8"/>
  </si>
  <si>
    <t>電話番号</t>
    <rPh sb="0" eb="2">
      <t>デンワ</t>
    </rPh>
    <rPh sb="2" eb="4">
      <t>バンゴウ</t>
    </rPh>
    <phoneticPr fontId="8"/>
  </si>
  <si>
    <t>職業番号を記入してください→</t>
    <rPh sb="0" eb="2">
      <t>ショクギョウ</t>
    </rPh>
    <rPh sb="2" eb="4">
      <t>バンゴウ</t>
    </rPh>
    <rPh sb="5" eb="7">
      <t>キニュウ</t>
    </rPh>
    <phoneticPr fontId="8"/>
  </si>
  <si>
    <t>学校名</t>
    <rPh sb="0" eb="3">
      <t>ガッコウメイ</t>
    </rPh>
    <phoneticPr fontId="8"/>
  </si>
  <si>
    <t>学年</t>
    <rPh sb="0" eb="2">
      <t>ガクネン</t>
    </rPh>
    <phoneticPr fontId="8"/>
  </si>
  <si>
    <t>下部団体名</t>
    <phoneticPr fontId="8"/>
  </si>
  <si>
    <t>以下、自動的に
入力されます</t>
    <rPh sb="0" eb="2">
      <t>イカ</t>
    </rPh>
    <rPh sb="3" eb="5">
      <t>ジドウ</t>
    </rPh>
    <rPh sb="5" eb="6">
      <t>テキ</t>
    </rPh>
    <rPh sb="8" eb="10">
      <t>ニュウリョク</t>
    </rPh>
    <phoneticPr fontId="8"/>
  </si>
  <si>
    <t>加盟団体（浦和剣連）控え</t>
    <rPh sb="0" eb="2">
      <t>カメイ</t>
    </rPh>
    <rPh sb="2" eb="4">
      <t>ダンタイ</t>
    </rPh>
    <rPh sb="5" eb="7">
      <t>ウラワ</t>
    </rPh>
    <rPh sb="7" eb="9">
      <t>ケンレン</t>
    </rPh>
    <rPh sb="10" eb="11">
      <t>ヒカ</t>
    </rPh>
    <phoneticPr fontId="8"/>
  </si>
  <si>
    <t>ﾌﾘｶﾞﾅ</t>
    <phoneticPr fontId="8"/>
  </si>
  <si>
    <t>受審項目</t>
    <phoneticPr fontId="8"/>
  </si>
  <si>
    <t>再審</t>
    <rPh sb="0" eb="2">
      <t>サイシン</t>
    </rPh>
    <phoneticPr fontId="8"/>
  </si>
  <si>
    <t>〒</t>
    <phoneticPr fontId="8"/>
  </si>
  <si>
    <t>下部団体名</t>
    <phoneticPr fontId="8"/>
  </si>
  <si>
    <t>　　　振込先：ゆうちょ銀行　００１００－７－５８３１６７　浦和剣道連盟</t>
    <rPh sb="3" eb="6">
      <t>フリコミサキ</t>
    </rPh>
    <rPh sb="11" eb="13">
      <t>ギンコウ</t>
    </rPh>
    <rPh sb="29" eb="31">
      <t>ウラワ</t>
    </rPh>
    <rPh sb="31" eb="33">
      <t>ケンドウ</t>
    </rPh>
    <rPh sb="33" eb="35">
      <t>レンメイ</t>
    </rPh>
    <phoneticPr fontId="11"/>
  </si>
  <si>
    <t>　　　メール送信先：ukfukyu@gmail.com</t>
    <rPh sb="6" eb="8">
      <t>ソウシン</t>
    </rPh>
    <rPh sb="8" eb="9">
      <t>サキ</t>
    </rPh>
    <phoneticPr fontId="11"/>
  </si>
  <si>
    <t>職業
コード</t>
    <phoneticPr fontId="1"/>
  </si>
  <si>
    <t>全剣連
番号</t>
    <phoneticPr fontId="1"/>
  </si>
  <si>
    <t>受審
段位</t>
    <phoneticPr fontId="1"/>
  </si>
  <si>
    <t>学科
再審</t>
    <phoneticPr fontId="1"/>
  </si>
  <si>
    <t>形
再審</t>
    <phoneticPr fontId="1"/>
  </si>
  <si>
    <t>ーーーーーーーーーーーーーーーーーーーこのファイルで入力できるのは30人までです。30人以上は別ファイルを作成してください。－－－－－－－－－－－－－－－－－－－</t>
    <rPh sb="26" eb="28">
      <t>ニュウリョク</t>
    </rPh>
    <rPh sb="35" eb="36">
      <t>ニン</t>
    </rPh>
    <rPh sb="43" eb="44">
      <t>ニン</t>
    </rPh>
    <rPh sb="44" eb="46">
      <t>イジョウ</t>
    </rPh>
    <rPh sb="47" eb="48">
      <t>ベツ</t>
    </rPh>
    <rPh sb="53" eb="55">
      <t>サクセイ</t>
    </rPh>
    <phoneticPr fontId="1"/>
  </si>
  <si>
    <t>11人目は「個票11-20」シートに入力してください。</t>
    <rPh sb="2" eb="3">
      <t>ニン</t>
    </rPh>
    <rPh sb="3" eb="4">
      <t>メ</t>
    </rPh>
    <rPh sb="6" eb="8">
      <t>コヒョウ</t>
    </rPh>
    <rPh sb="18" eb="20">
      <t>ニュウリョク</t>
    </rPh>
    <phoneticPr fontId="7"/>
  </si>
  <si>
    <t>←必ず記入してください！</t>
    <rPh sb="1" eb="2">
      <t>カナラ</t>
    </rPh>
    <rPh sb="3" eb="5">
      <t>キニュウ</t>
    </rPh>
    <phoneticPr fontId="7"/>
  </si>
  <si>
    <t>シート保護パスワード：ukfukyu</t>
    <rPh sb="3" eb="5">
      <t>ホゴ</t>
    </rPh>
    <phoneticPr fontId="11"/>
  </si>
  <si>
    <t>埼玉県</t>
    <rPh sb="0" eb="3">
      <t>サイタマケン</t>
    </rPh>
    <phoneticPr fontId="7"/>
  </si>
  <si>
    <t>　　　郵送先：〒336-0015　さいたま市南区太田窪5-22-11　星野芳範</t>
    <rPh sb="3" eb="5">
      <t>ユウソウ</t>
    </rPh>
    <rPh sb="5" eb="6">
      <t>サキ</t>
    </rPh>
    <rPh sb="21" eb="22">
      <t>シ</t>
    </rPh>
    <rPh sb="22" eb="24">
      <t>ミナミク</t>
    </rPh>
    <rPh sb="24" eb="27">
      <t>ダイタクボ</t>
    </rPh>
    <rPh sb="35" eb="37">
      <t>ホシノ</t>
    </rPh>
    <rPh sb="37" eb="38">
      <t>ホウ</t>
    </rPh>
    <rPh sb="38" eb="39">
      <t>ハン</t>
    </rPh>
    <phoneticPr fontId="11"/>
  </si>
  <si>
    <t>形 
再審</t>
    <rPh sb="0" eb="1">
      <t>カタ</t>
    </rPh>
    <rPh sb="3" eb="5">
      <t>サイシン</t>
    </rPh>
    <phoneticPr fontId="8"/>
  </si>
  <si>
    <t>11と12の()内記入→</t>
    <rPh sb="8" eb="9">
      <t>ナイ</t>
    </rPh>
    <rPh sb="9" eb="11">
      <t>キニュウ</t>
    </rPh>
    <phoneticPr fontId="7"/>
  </si>
  <si>
    <t>中学生・高校生</t>
    <rPh sb="0" eb="3">
      <t>チュウガクセイ</t>
    </rPh>
    <rPh sb="4" eb="7">
      <t>コウコウセイ</t>
    </rPh>
    <phoneticPr fontId="27"/>
  </si>
  <si>
    <t>大学生･短大生・専門学校生等</t>
    <rPh sb="0" eb="3">
      <t>ダイガクセイ</t>
    </rPh>
    <rPh sb="4" eb="7">
      <t>タンダイセイ</t>
    </rPh>
    <rPh sb="8" eb="10">
      <t>センモン</t>
    </rPh>
    <rPh sb="10" eb="12">
      <t>ガッコウ</t>
    </rPh>
    <rPh sb="12" eb="13">
      <t>セイ</t>
    </rPh>
    <rPh sb="13" eb="14">
      <t>トウ</t>
    </rPh>
    <phoneticPr fontId="27"/>
  </si>
  <si>
    <t>会社員</t>
    <rPh sb="0" eb="3">
      <t>カイシャイン</t>
    </rPh>
    <phoneticPr fontId="27"/>
  </si>
  <si>
    <t>自営業</t>
    <rPh sb="0" eb="3">
      <t>ジエイギョウ</t>
    </rPh>
    <phoneticPr fontId="27"/>
  </si>
  <si>
    <t>団体職員</t>
    <rPh sb="0" eb="2">
      <t>ダンタイ</t>
    </rPh>
    <rPh sb="2" eb="4">
      <t>ショクイン</t>
    </rPh>
    <phoneticPr fontId="27"/>
  </si>
  <si>
    <t>警察官</t>
    <rPh sb="0" eb="3">
      <t>ケイサツカン</t>
    </rPh>
    <phoneticPr fontId="27"/>
  </si>
  <si>
    <t>自衛官</t>
    <rPh sb="0" eb="3">
      <t>ジエイカン</t>
    </rPh>
    <phoneticPr fontId="27"/>
  </si>
  <si>
    <t>刑務官</t>
    <rPh sb="0" eb="3">
      <t>ケイムカン</t>
    </rPh>
    <phoneticPr fontId="27"/>
  </si>
  <si>
    <t>医師</t>
    <rPh sb="0" eb="2">
      <t>イシ</t>
    </rPh>
    <phoneticPr fontId="27"/>
  </si>
  <si>
    <t>看護師</t>
    <rPh sb="0" eb="3">
      <t>カンゴシ</t>
    </rPh>
    <phoneticPr fontId="27"/>
  </si>
  <si>
    <r>
      <t>教員</t>
    </r>
    <r>
      <rPr>
        <sz val="9"/>
        <rFont val="ＭＳ 明朝"/>
        <family val="1"/>
        <charset val="128"/>
      </rPr>
      <t>（大学・高校・中学・小学）</t>
    </r>
    <rPh sb="0" eb="2">
      <t>キョウイン</t>
    </rPh>
    <rPh sb="3" eb="5">
      <t>ダイガク</t>
    </rPh>
    <rPh sb="6" eb="8">
      <t>コウコウ</t>
    </rPh>
    <rPh sb="9" eb="11">
      <t>チュウガク</t>
    </rPh>
    <rPh sb="12" eb="14">
      <t>ショウガク</t>
    </rPh>
    <phoneticPr fontId="27"/>
  </si>
  <si>
    <r>
      <t>公務員</t>
    </r>
    <r>
      <rPr>
        <sz val="9"/>
        <rFont val="ＭＳ 明朝"/>
        <family val="1"/>
        <charset val="128"/>
      </rPr>
      <t>（国家・地方）</t>
    </r>
    <rPh sb="0" eb="3">
      <t>コウムイン</t>
    </rPh>
    <rPh sb="4" eb="6">
      <t>コッカ</t>
    </rPh>
    <rPh sb="7" eb="9">
      <t>チホウ</t>
    </rPh>
    <phoneticPr fontId="27"/>
  </si>
  <si>
    <t>主婦</t>
    <rPh sb="0" eb="2">
      <t>シュフ</t>
    </rPh>
    <phoneticPr fontId="27"/>
  </si>
  <si>
    <t>無職</t>
    <rPh sb="0" eb="2">
      <t>ムショク</t>
    </rPh>
    <phoneticPr fontId="27"/>
  </si>
  <si>
    <t>その他</t>
    <rPh sb="2" eb="3">
      <t>タ</t>
    </rPh>
    <phoneticPr fontId="27"/>
  </si>
  <si>
    <t>受審段位/称号
を選択してください</t>
    <rPh sb="0" eb="2">
      <t>ジュシン</t>
    </rPh>
    <rPh sb="2" eb="4">
      <t>ダンイ</t>
    </rPh>
    <rPh sb="5" eb="7">
      <t>ショウゴウ</t>
    </rPh>
    <rPh sb="9" eb="11">
      <t>センタク</t>
    </rPh>
    <phoneticPr fontId="8"/>
  </si>
  <si>
    <t>←クリアする場合は0を記入してください！</t>
    <rPh sb="6" eb="8">
      <t>バアイ</t>
    </rPh>
    <rPh sb="11" eb="13">
      <t>キニュウ</t>
    </rPh>
    <phoneticPr fontId="7"/>
  </si>
  <si>
    <t>キリトリ</t>
    <phoneticPr fontId="27"/>
  </si>
  <si>
    <t>受審者確認票（本人控え）</t>
    <rPh sb="0" eb="2">
      <t>ジュシン</t>
    </rPh>
    <rPh sb="2" eb="3">
      <t>シャ</t>
    </rPh>
    <rPh sb="3" eb="5">
      <t>カクニン</t>
    </rPh>
    <rPh sb="5" eb="6">
      <t>ヒョウ</t>
    </rPh>
    <rPh sb="7" eb="9">
      <t>ホンニン</t>
    </rPh>
    <rPh sb="9" eb="10">
      <t>ヒカ</t>
    </rPh>
    <phoneticPr fontId="27"/>
  </si>
  <si>
    <t xml:space="preserve">受審項目
</t>
    <rPh sb="0" eb="2">
      <t>ジュシン</t>
    </rPh>
    <rPh sb="2" eb="4">
      <t>コウモク</t>
    </rPh>
    <phoneticPr fontId="27"/>
  </si>
  <si>
    <t>氏名</t>
    <rPh sb="0" eb="2">
      <t>シメイ</t>
    </rPh>
    <phoneticPr fontId="27"/>
  </si>
  <si>
    <t>住所</t>
    <rPh sb="0" eb="2">
      <t>ジュウショ</t>
    </rPh>
    <phoneticPr fontId="27"/>
  </si>
  <si>
    <t>当日の検温</t>
    <phoneticPr fontId="27"/>
  </si>
  <si>
    <t>電話番号</t>
    <phoneticPr fontId="27"/>
  </si>
  <si>
    <t>受審者は受審日に自宅で検温をし、37.5度以上ある者は受審できません。（会場でも検温実施）</t>
    <rPh sb="0" eb="2">
      <t>ジュシン</t>
    </rPh>
    <rPh sb="2" eb="3">
      <t>シャ</t>
    </rPh>
    <rPh sb="4" eb="6">
      <t>ジュシン</t>
    </rPh>
    <rPh sb="6" eb="7">
      <t>ビ</t>
    </rPh>
    <rPh sb="8" eb="10">
      <t>ジタク</t>
    </rPh>
    <rPh sb="11" eb="13">
      <t>ケンオン</t>
    </rPh>
    <rPh sb="20" eb="21">
      <t>ド</t>
    </rPh>
    <rPh sb="21" eb="23">
      <t>イジョウ</t>
    </rPh>
    <rPh sb="25" eb="26">
      <t>モノ</t>
    </rPh>
    <rPh sb="27" eb="29">
      <t>ジュシン</t>
    </rPh>
    <phoneticPr fontId="27"/>
  </si>
  <si>
    <t>受審者確認票は当日受付に提出する。</t>
    <rPh sb="0" eb="2">
      <t>ジュシン</t>
    </rPh>
    <rPh sb="2" eb="3">
      <t>シャ</t>
    </rPh>
    <rPh sb="3" eb="5">
      <t>カクニン</t>
    </rPh>
    <rPh sb="5" eb="6">
      <t>ヒョウ</t>
    </rPh>
    <rPh sb="7" eb="9">
      <t>トウジツ</t>
    </rPh>
    <rPh sb="9" eb="11">
      <t>ウケツケ</t>
    </rPh>
    <rPh sb="12" eb="14">
      <t>テイシュツ</t>
    </rPh>
    <phoneticPr fontId="27"/>
  </si>
  <si>
    <t>剣道　居合道　杖道　　審査会申込書</t>
    <rPh sb="0" eb="2">
      <t>ケンドウ</t>
    </rPh>
    <rPh sb="3" eb="6">
      <t>イアイドウ</t>
    </rPh>
    <rPh sb="7" eb="9">
      <t>ジョウドウ</t>
    </rPh>
    <rPh sb="11" eb="14">
      <t>シンサカイ</t>
    </rPh>
    <rPh sb="14" eb="17">
      <t>モウシコミショ</t>
    </rPh>
    <phoneticPr fontId="27"/>
  </si>
  <si>
    <t>31人目は「団体名2」ファイルを別途作成し、入力してください。</t>
    <rPh sb="6" eb="8">
      <t>ダンタイ</t>
    </rPh>
    <rPh sb="8" eb="9">
      <t>メイ</t>
    </rPh>
    <rPh sb="16" eb="18">
      <t>ベット</t>
    </rPh>
    <rPh sb="18" eb="20">
      <t>サクセイ</t>
    </rPh>
    <phoneticPr fontId="1"/>
  </si>
  <si>
    <t>個票記入方法</t>
    <rPh sb="0" eb="2">
      <t>コヒョウ</t>
    </rPh>
    <rPh sb="2" eb="4">
      <t>キニュウ</t>
    </rPh>
    <rPh sb="4" eb="6">
      <t>ホウホウ</t>
    </rPh>
    <phoneticPr fontId="30"/>
  </si>
  <si>
    <t>六段</t>
    <rPh sb="0" eb="1">
      <t>ロク</t>
    </rPh>
    <phoneticPr fontId="3"/>
  </si>
  <si>
    <t>七段</t>
    <rPh sb="0" eb="1">
      <t>ナナ</t>
    </rPh>
    <phoneticPr fontId="3"/>
  </si>
  <si>
    <t>八段</t>
    <rPh sb="0" eb="1">
      <t>ハチ</t>
    </rPh>
    <phoneticPr fontId="3"/>
  </si>
  <si>
    <t>錬士</t>
    <rPh sb="0" eb="1">
      <t>レン</t>
    </rPh>
    <rPh sb="1" eb="2">
      <t>シ</t>
    </rPh>
    <phoneticPr fontId="3"/>
  </si>
  <si>
    <t>教士</t>
    <rPh sb="0" eb="1">
      <t>キョウ</t>
    </rPh>
    <rPh sb="1" eb="2">
      <t>シ</t>
    </rPh>
    <phoneticPr fontId="3"/>
  </si>
  <si>
    <t>21人目は「個票21-30」シートに入力してください。</t>
    <rPh sb="2" eb="3">
      <t>ニン</t>
    </rPh>
    <rPh sb="3" eb="4">
      <t>メ</t>
    </rPh>
    <rPh sb="6" eb="8">
      <t>コヒョウ</t>
    </rPh>
    <rPh sb="18" eb="20">
      <t>ニュウリョク</t>
    </rPh>
    <phoneticPr fontId="7"/>
  </si>
  <si>
    <t>個票は１０人分ずつのシートが３つあります。３１人以上の申込みは、お手数ですが別ファイルにしてください。その際は、ファイル名を「浦剣連-審査会申込書-日付-(浦和剣友会2）」のように、団体名の後にファイルナンバーを付けてください。</t>
    <phoneticPr fontId="11"/>
  </si>
  <si>
    <t>一覧表、審査料集計シートは自動入力されますが、個票の入力が正しく反映されているか御確認ください。シートには保護が掛けてあり直接修正することはできません。訂正は個票からしてください。</t>
    <rPh sb="0" eb="2">
      <t>イチラン</t>
    </rPh>
    <rPh sb="2" eb="3">
      <t>ヒョウ</t>
    </rPh>
    <rPh sb="4" eb="6">
      <t>シンサ</t>
    </rPh>
    <rPh sb="6" eb="7">
      <t>リョウ</t>
    </rPh>
    <rPh sb="7" eb="9">
      <t>シュウケイ</t>
    </rPh>
    <rPh sb="13" eb="15">
      <t>ジドウ</t>
    </rPh>
    <rPh sb="15" eb="17">
      <t>ニュウリョク</t>
    </rPh>
    <rPh sb="23" eb="25">
      <t>コヒョウ</t>
    </rPh>
    <rPh sb="26" eb="28">
      <t>ニュウリョク</t>
    </rPh>
    <rPh sb="29" eb="30">
      <t>タダ</t>
    </rPh>
    <rPh sb="32" eb="34">
      <t>ハンエイ</t>
    </rPh>
    <rPh sb="40" eb="43">
      <t>ゴカクニン</t>
    </rPh>
    <rPh sb="53" eb="55">
      <t>ホゴ</t>
    </rPh>
    <rPh sb="56" eb="57">
      <t>カ</t>
    </rPh>
    <rPh sb="61" eb="63">
      <t>チョクセツ</t>
    </rPh>
    <rPh sb="63" eb="65">
      <t>シュウセイ</t>
    </rPh>
    <rPh sb="76" eb="78">
      <t>テイセイ</t>
    </rPh>
    <rPh sb="79" eb="81">
      <t>コヒョウ</t>
    </rPh>
    <phoneticPr fontId="11"/>
  </si>
  <si>
    <t>審査料振込後、電子メールに添付して下記に送信ください。メール本文に御担当者名を必ず記入してください。</t>
    <rPh sb="0" eb="2">
      <t>シンサ</t>
    </rPh>
    <rPh sb="2" eb="3">
      <t>リョウ</t>
    </rPh>
    <rPh sb="3" eb="5">
      <t>フリコミ</t>
    </rPh>
    <rPh sb="5" eb="6">
      <t>ゴ</t>
    </rPh>
    <rPh sb="7" eb="9">
      <t>デンシ</t>
    </rPh>
    <rPh sb="13" eb="15">
      <t>テンプ</t>
    </rPh>
    <rPh sb="17" eb="19">
      <t>カキ</t>
    </rPh>
    <rPh sb="20" eb="22">
      <t>ソウシン</t>
    </rPh>
    <rPh sb="30" eb="32">
      <t>ホンブン</t>
    </rPh>
    <rPh sb="33" eb="37">
      <t>ゴタントウシャ</t>
    </rPh>
    <rPh sb="37" eb="38">
      <t>メイ</t>
    </rPh>
    <rPh sb="39" eb="40">
      <t>カナラ</t>
    </rPh>
    <rPh sb="41" eb="43">
      <t>キニュウ</t>
    </rPh>
    <phoneticPr fontId="11"/>
  </si>
  <si>
    <t>形、学科の再審の場合は、ピンクの専用用紙（実技合格時に会場で渡されます。）が必要となりますので、入力と共に忘れずに郵送してください。</t>
    <rPh sb="0" eb="1">
      <t>カタ</t>
    </rPh>
    <rPh sb="2" eb="4">
      <t>ガッカ</t>
    </rPh>
    <rPh sb="5" eb="7">
      <t>サイシン</t>
    </rPh>
    <rPh sb="8" eb="10">
      <t>バアイ</t>
    </rPh>
    <rPh sb="16" eb="18">
      <t>センヨウ</t>
    </rPh>
    <rPh sb="18" eb="20">
      <t>ヨウシ</t>
    </rPh>
    <rPh sb="21" eb="23">
      <t>ジツギ</t>
    </rPh>
    <rPh sb="23" eb="25">
      <t>ゴウカク</t>
    </rPh>
    <rPh sb="25" eb="26">
      <t>ジ</t>
    </rPh>
    <rPh sb="27" eb="29">
      <t>カイジョウ</t>
    </rPh>
    <rPh sb="30" eb="31">
      <t>ワタ</t>
    </rPh>
    <rPh sb="38" eb="40">
      <t>ヒツヨウ</t>
    </rPh>
    <rPh sb="48" eb="50">
      <t>ニュウリョク</t>
    </rPh>
    <rPh sb="51" eb="52">
      <t>トモ</t>
    </rPh>
    <rPh sb="53" eb="54">
      <t>ワス</t>
    </rPh>
    <rPh sb="57" eb="59">
      <t>ユウソウ</t>
    </rPh>
    <phoneticPr fontId="11"/>
  </si>
  <si>
    <t>事務局から確認メールを送信します。以上で申し込みは完了です。</t>
    <rPh sb="0" eb="3">
      <t>ジムキョク</t>
    </rPh>
    <rPh sb="5" eb="7">
      <t>カクニン</t>
    </rPh>
    <rPh sb="11" eb="13">
      <t>ソウシン</t>
    </rPh>
    <rPh sb="17" eb="19">
      <t>イジョウ</t>
    </rPh>
    <rPh sb="20" eb="21">
      <t>モウ</t>
    </rPh>
    <rPh sb="22" eb="23">
      <t>コ</t>
    </rPh>
    <rPh sb="25" eb="27">
      <t>カンリョウ</t>
    </rPh>
    <phoneticPr fontId="11"/>
  </si>
  <si>
    <t>記入例をよく見て、個票の　　　　 色の欄に入力漏れのないように人数分入力してください。ファイル名は名前を付けて保存で（団体学校名）を付けてください。</t>
    <phoneticPr fontId="11"/>
  </si>
  <si>
    <t>浦和剣道連盟 審査会申込書 (団体・中学用)</t>
    <rPh sb="0" eb="2">
      <t>ウラワ</t>
    </rPh>
    <rPh sb="2" eb="4">
      <t>ケンドウ</t>
    </rPh>
    <rPh sb="4" eb="6">
      <t>レンメイ</t>
    </rPh>
    <rPh sb="7" eb="10">
      <t>シンサカイ</t>
    </rPh>
    <rPh sb="10" eb="13">
      <t>モウシコミショ</t>
    </rPh>
    <rPh sb="15" eb="17">
      <t>ダンタイ</t>
    </rPh>
    <rPh sb="18" eb="20">
      <t>チュウガク</t>
    </rPh>
    <rPh sb="20" eb="21">
      <t>ヨウ</t>
    </rPh>
    <phoneticPr fontId="30"/>
  </si>
  <si>
    <t>申込日</t>
    <rPh sb="0" eb="3">
      <t>モウシコミビ</t>
    </rPh>
    <phoneticPr fontId="30"/>
  </si>
  <si>
    <t>年</t>
    <rPh sb="0" eb="1">
      <t>ネン</t>
    </rPh>
    <phoneticPr fontId="30"/>
  </si>
  <si>
    <t>月</t>
    <rPh sb="0" eb="1">
      <t>ガツ</t>
    </rPh>
    <phoneticPr fontId="30"/>
  </si>
  <si>
    <t>日</t>
    <rPh sb="0" eb="1">
      <t>ニチ</t>
    </rPh>
    <phoneticPr fontId="30"/>
  </si>
  <si>
    <t>団体名</t>
    <rPh sb="0" eb="2">
      <t>ダンタイ</t>
    </rPh>
    <rPh sb="2" eb="3">
      <t>メイ</t>
    </rPh>
    <phoneticPr fontId="30"/>
  </si>
  <si>
    <t>申込責任者</t>
    <rPh sb="0" eb="1">
      <t>モウ</t>
    </rPh>
    <rPh sb="1" eb="2">
      <t>コ</t>
    </rPh>
    <rPh sb="2" eb="5">
      <t>セキニンシャ</t>
    </rPh>
    <phoneticPr fontId="30"/>
  </si>
  <si>
    <t>緊急連絡先
電話番号</t>
    <rPh sb="0" eb="2">
      <t>キンキュウ</t>
    </rPh>
    <rPh sb="2" eb="5">
      <t>レンラクサキ</t>
    </rPh>
    <rPh sb="6" eb="8">
      <t>デンワ</t>
    </rPh>
    <rPh sb="8" eb="10">
      <t>バンゴウ</t>
    </rPh>
    <phoneticPr fontId="30"/>
  </si>
  <si>
    <t>名</t>
    <rPh sb="0" eb="1">
      <t>メイ</t>
    </rPh>
    <phoneticPr fontId="30"/>
  </si>
  <si>
    <t>申込人数</t>
    <rPh sb="0" eb="1">
      <t>モウ</t>
    </rPh>
    <rPh sb="1" eb="2">
      <t>コ</t>
    </rPh>
    <rPh sb="2" eb="4">
      <t>ニンズウ</t>
    </rPh>
    <phoneticPr fontId="30"/>
  </si>
  <si>
    <t>（受審段位・称号は選択)</t>
    <rPh sb="1" eb="3">
      <t>ジュシン</t>
    </rPh>
    <rPh sb="3" eb="5">
      <t>ダンイ</t>
    </rPh>
    <rPh sb="6" eb="8">
      <t>ショウゴウ</t>
    </rPh>
    <rPh sb="9" eb="11">
      <t>センタク</t>
    </rPh>
    <phoneticPr fontId="30"/>
  </si>
  <si>
    <t>申込人数と個票、審査料集計に間違いがないことを確認しました。</t>
    <rPh sb="0" eb="1">
      <t>モウ</t>
    </rPh>
    <rPh sb="1" eb="2">
      <t>コ</t>
    </rPh>
    <rPh sb="2" eb="4">
      <t>ニンズウ</t>
    </rPh>
    <rPh sb="5" eb="7">
      <t>コヒョウ</t>
    </rPh>
    <rPh sb="8" eb="10">
      <t>シンサ</t>
    </rPh>
    <rPh sb="10" eb="11">
      <t>リョウ</t>
    </rPh>
    <rPh sb="11" eb="13">
      <t>シュウケイ</t>
    </rPh>
    <rPh sb="14" eb="16">
      <t>マチガ</t>
    </rPh>
    <rPh sb="23" eb="25">
      <t>カクニン</t>
    </rPh>
    <phoneticPr fontId="30"/>
  </si>
  <si>
    <t>確認項目 (確認後にチェックしてください)</t>
    <rPh sb="0" eb="2">
      <t>カクニン</t>
    </rPh>
    <rPh sb="2" eb="4">
      <t>コウモク</t>
    </rPh>
    <rPh sb="6" eb="8">
      <t>カクニン</t>
    </rPh>
    <rPh sb="8" eb="9">
      <t>ゴ</t>
    </rPh>
    <phoneticPr fontId="30"/>
  </si>
  <si>
    <t>※必ず緊急連絡先をご記入ください。申し込みに不備があった場合など、ご連絡がとれないことで、受審できない場合がありますのでご注意ください。</t>
    <phoneticPr fontId="30"/>
  </si>
  <si>
    <t>申し込み責任者の方は、「必ず」表紙の内容をご確認頂き、必要事項をご記入ください。
必ず緊急連絡先をご記入ください。申し込みに不備があった場合など、ご連絡がとれないことで、受審できない場合がありますのでご注意ください。</t>
    <rPh sb="0" eb="1">
      <t>モウ</t>
    </rPh>
    <rPh sb="2" eb="3">
      <t>コ</t>
    </rPh>
    <rPh sb="4" eb="7">
      <t>セキニンシャ</t>
    </rPh>
    <rPh sb="8" eb="9">
      <t>カタ</t>
    </rPh>
    <rPh sb="12" eb="13">
      <t>カナラ</t>
    </rPh>
    <rPh sb="15" eb="17">
      <t>ヒョウシ</t>
    </rPh>
    <rPh sb="18" eb="20">
      <t>ナイヨウ</t>
    </rPh>
    <rPh sb="22" eb="24">
      <t>カクニン</t>
    </rPh>
    <rPh sb="24" eb="25">
      <t>イタダ</t>
    </rPh>
    <rPh sb="27" eb="29">
      <t>ヒツヨウ</t>
    </rPh>
    <rPh sb="29" eb="31">
      <t>ジコウ</t>
    </rPh>
    <rPh sb="33" eb="35">
      <t>キニュウ</t>
    </rPh>
    <rPh sb="41" eb="42">
      <t>カナラ</t>
    </rPh>
    <rPh sb="43" eb="45">
      <t>キンキュウ</t>
    </rPh>
    <rPh sb="45" eb="48">
      <t>レンラクサキ</t>
    </rPh>
    <rPh sb="50" eb="52">
      <t>キニュウ</t>
    </rPh>
    <rPh sb="57" eb="58">
      <t>モウ</t>
    </rPh>
    <rPh sb="59" eb="60">
      <t>コ</t>
    </rPh>
    <rPh sb="62" eb="64">
      <t>フビ</t>
    </rPh>
    <rPh sb="68" eb="70">
      <t>バアイ</t>
    </rPh>
    <rPh sb="74" eb="76">
      <t>レンラク</t>
    </rPh>
    <rPh sb="85" eb="87">
      <t>ジュシン</t>
    </rPh>
    <rPh sb="91" eb="93">
      <t>バアイ</t>
    </rPh>
    <rPh sb="101" eb="103">
      <t>チュウイ</t>
    </rPh>
    <phoneticPr fontId="11"/>
  </si>
  <si>
    <t>審査会実施日</t>
    <rPh sb="0" eb="2">
      <t>シンサ</t>
    </rPh>
    <rPh sb="2" eb="3">
      <t>カイ</t>
    </rPh>
    <rPh sb="3" eb="6">
      <t>ジッシビ</t>
    </rPh>
    <phoneticPr fontId="30"/>
  </si>
  <si>
    <t>実施場所
(会場)</t>
    <rPh sb="0" eb="2">
      <t>ジッシ</t>
    </rPh>
    <rPh sb="2" eb="4">
      <t>バショ</t>
    </rPh>
    <rPh sb="6" eb="8">
      <t>カイジョウ</t>
    </rPh>
    <phoneticPr fontId="30"/>
  </si>
  <si>
    <t>受審者の氏名(漢字、フリガナ)、住所に間違いがないことを「受審者本人」に確認しました。</t>
    <rPh sb="0" eb="2">
      <t>ジュシン</t>
    </rPh>
    <rPh sb="2" eb="3">
      <t>シャ</t>
    </rPh>
    <rPh sb="4" eb="6">
      <t>シメイ</t>
    </rPh>
    <rPh sb="7" eb="9">
      <t>カンジ</t>
    </rPh>
    <rPh sb="16" eb="18">
      <t>ジュウショ</t>
    </rPh>
    <rPh sb="19" eb="21">
      <t>マチガ</t>
    </rPh>
    <rPh sb="36" eb="38">
      <t>カクニン</t>
    </rPh>
    <phoneticPr fontId="30"/>
  </si>
  <si>
    <t>全剣連番号と現段級位受領年月日に間違いがないことを「受審者本人」に確認しました。</t>
    <rPh sb="0" eb="3">
      <t>ゼンケンレン</t>
    </rPh>
    <rPh sb="3" eb="5">
      <t>バンゴウ</t>
    </rPh>
    <rPh sb="16" eb="18">
      <t>マチガ</t>
    </rPh>
    <rPh sb="26" eb="28">
      <t>ジュシン</t>
    </rPh>
    <rPh sb="28" eb="29">
      <t>シャ</t>
    </rPh>
    <rPh sb="29" eb="31">
      <t>ホンニン</t>
    </rPh>
    <rPh sb="33" eb="35">
      <t>カクニン</t>
    </rPh>
    <phoneticPr fontId="30"/>
  </si>
  <si>
    <t>受審者の生年月日、基準日での年齢に間違いがないことを「受審者本人」に確認しました。</t>
    <rPh sb="0" eb="2">
      <t>ジュシン</t>
    </rPh>
    <rPh sb="2" eb="3">
      <t>シャ</t>
    </rPh>
    <rPh sb="4" eb="6">
      <t>セイネン</t>
    </rPh>
    <rPh sb="6" eb="8">
      <t>ガッピ</t>
    </rPh>
    <rPh sb="9" eb="12">
      <t>キジュンビ</t>
    </rPh>
    <rPh sb="14" eb="16">
      <t>ネンレイ</t>
    </rPh>
    <rPh sb="17" eb="19">
      <t>マチガ</t>
    </rPh>
    <rPh sb="27" eb="29">
      <t>ジュシン</t>
    </rPh>
    <rPh sb="29" eb="30">
      <t>シャ</t>
    </rPh>
    <rPh sb="30" eb="32">
      <t>ホンニン</t>
    </rPh>
    <rPh sb="34" eb="36">
      <t>カクニン</t>
    </rPh>
    <phoneticPr fontId="30"/>
  </si>
  <si>
    <t>南部（浦和）</t>
    <rPh sb="0" eb="2">
      <t>ナンブ</t>
    </rPh>
    <rPh sb="3" eb="5">
      <t>ウラワ</t>
    </rPh>
    <phoneticPr fontId="8"/>
  </si>
  <si>
    <t>浦和剣道連盟  審査会申し込み入力要領</t>
    <rPh sb="0" eb="2">
      <t>ウラワ</t>
    </rPh>
    <rPh sb="2" eb="4">
      <t>ケンドウ</t>
    </rPh>
    <rPh sb="4" eb="6">
      <t>レンメイ</t>
    </rPh>
    <rPh sb="8" eb="10">
      <t>シンサ</t>
    </rPh>
    <rPh sb="10" eb="11">
      <t>カイ</t>
    </rPh>
    <rPh sb="11" eb="12">
      <t>モウ</t>
    </rPh>
    <rPh sb="13" eb="14">
      <t>コ</t>
    </rPh>
    <rPh sb="15" eb="17">
      <t>ニュウリョク</t>
    </rPh>
    <rPh sb="17" eb="19">
      <t>ヨウリョウ</t>
    </rPh>
    <phoneticPr fontId="11"/>
  </si>
  <si>
    <t>R6.3.23版</t>
    <rPh sb="7" eb="8">
      <t>バン</t>
    </rPh>
    <phoneticPr fontId="11"/>
  </si>
  <si>
    <r>
      <t>審査料集計シートに計算された審査料を下記に振込みしてください。振込手数料は御負担ください。</t>
    </r>
    <r>
      <rPr>
        <b/>
        <sz val="12"/>
        <color rgb="FFFF0000"/>
        <rFont val="メイリオ"/>
        <family val="3"/>
        <charset val="128"/>
      </rPr>
      <t>振り込みの際は次ページの通り、振込内容のご連絡をお願いします。</t>
    </r>
    <rPh sb="0" eb="2">
      <t>シンサ</t>
    </rPh>
    <rPh sb="2" eb="3">
      <t>リョウ</t>
    </rPh>
    <rPh sb="3" eb="5">
      <t>シュウケイ</t>
    </rPh>
    <rPh sb="9" eb="11">
      <t>ケイサン</t>
    </rPh>
    <rPh sb="14" eb="16">
      <t>シンサ</t>
    </rPh>
    <rPh sb="16" eb="17">
      <t>リョウ</t>
    </rPh>
    <rPh sb="18" eb="20">
      <t>カキ</t>
    </rPh>
    <rPh sb="21" eb="23">
      <t>フリコ</t>
    </rPh>
    <rPh sb="31" eb="33">
      <t>フリコミ</t>
    </rPh>
    <rPh sb="33" eb="36">
      <t>テスウリョウ</t>
    </rPh>
    <rPh sb="37" eb="40">
      <t>ゴフタン</t>
    </rPh>
    <rPh sb="45" eb="46">
      <t>フ</t>
    </rPh>
    <rPh sb="47" eb="48">
      <t>コ</t>
    </rPh>
    <rPh sb="50" eb="51">
      <t>サイ</t>
    </rPh>
    <rPh sb="52" eb="53">
      <t>ツギ</t>
    </rPh>
    <rPh sb="57" eb="58">
      <t>トオ</t>
    </rPh>
    <rPh sb="60" eb="61">
      <t>フ</t>
    </rPh>
    <rPh sb="61" eb="62">
      <t>コ</t>
    </rPh>
    <rPh sb="62" eb="64">
      <t>ナイヨウ</t>
    </rPh>
    <rPh sb="66" eb="68">
      <t>レンラク</t>
    </rPh>
    <rPh sb="70" eb="71">
      <t>ネガ</t>
    </rPh>
    <phoneticPr fontId="11"/>
  </si>
  <si>
    <t>2024/3/xx</t>
    <phoneticPr fontId="7"/>
  </si>
  <si>
    <t>本人以外の緊急連絡先（携帯電話）→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</si>
</sst>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[$-411]ggge&quot;年&quot;m&quot;月&quot;d&quot;日&quot;;@"/>
    <numFmt numFmtId="178" formatCode="[&lt;=999]000;[&lt;=9999]000\-00;000\-0000"/>
    <numFmt numFmtId="179" formatCode="0_ "/>
    <numFmt numFmtId="180" formatCode="0_);[Red]\(0\)"/>
  </numFmts>
  <fonts count="4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319">
    <xf numFmtId="0" fontId="0" fillId="0" borderId="0" xfId="0">
      <alignment vertical="center"/>
    </xf>
    <xf numFmtId="0" fontId="2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0" borderId="2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24" xfId="0" applyFont="1" applyBorder="1">
      <alignment vertical="center"/>
    </xf>
    <xf numFmtId="0" fontId="4" fillId="2" borderId="25" xfId="0" applyFont="1" applyFill="1" applyBorder="1">
      <alignment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14" xfId="0" applyFont="1" applyBorder="1" applyAlignment="1">
      <alignment horizontal="centerContinuous" vertical="center"/>
    </xf>
    <xf numFmtId="176" fontId="0" fillId="0" borderId="0" xfId="0" applyNumberForma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34" xfId="0" applyFont="1" applyBorder="1">
      <alignment vertical="center"/>
    </xf>
    <xf numFmtId="0" fontId="17" fillId="0" borderId="3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4" fillId="0" borderId="35" xfId="0" applyFont="1" applyBorder="1">
      <alignment vertical="center"/>
    </xf>
    <xf numFmtId="0" fontId="14" fillId="0" borderId="36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 wrapText="1" readingOrder="1"/>
    </xf>
    <xf numFmtId="0" fontId="14" fillId="0" borderId="29" xfId="0" applyFont="1" applyBorder="1">
      <alignment vertical="center"/>
    </xf>
    <xf numFmtId="0" fontId="14" fillId="0" borderId="38" xfId="0" applyFont="1" applyBorder="1">
      <alignment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4" fillId="4" borderId="40" xfId="1" applyFont="1" applyFill="1" applyBorder="1">
      <alignment vertical="center"/>
    </xf>
    <xf numFmtId="38" fontId="4" fillId="4" borderId="41" xfId="1" applyFont="1" applyFill="1" applyBorder="1">
      <alignment vertical="center"/>
    </xf>
    <xf numFmtId="38" fontId="4" fillId="4" borderId="16" xfId="0" applyNumberFormat="1" applyFont="1" applyFill="1" applyBorder="1">
      <alignment vertical="center"/>
    </xf>
    <xf numFmtId="38" fontId="4" fillId="4" borderId="42" xfId="0" applyNumberFormat="1" applyFont="1" applyFill="1" applyBorder="1">
      <alignment vertical="center"/>
    </xf>
    <xf numFmtId="38" fontId="4" fillId="4" borderId="43" xfId="0" applyNumberFormat="1" applyFont="1" applyFill="1" applyBorder="1">
      <alignment vertical="center"/>
    </xf>
    <xf numFmtId="0" fontId="4" fillId="2" borderId="44" xfId="0" applyFont="1" applyFill="1" applyBorder="1">
      <alignment vertical="center"/>
    </xf>
    <xf numFmtId="0" fontId="21" fillId="0" borderId="0" xfId="0" applyFont="1" applyAlignment="1">
      <alignment vertical="center" wrapText="1"/>
    </xf>
    <xf numFmtId="0" fontId="4" fillId="4" borderId="16" xfId="0" applyFont="1" applyFill="1" applyBorder="1">
      <alignment vertical="center"/>
    </xf>
    <xf numFmtId="0" fontId="4" fillId="4" borderId="43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9" fontId="19" fillId="0" borderId="0" xfId="0" applyNumberFormat="1" applyFont="1" applyAlignment="1">
      <alignment horizontal="center" vertical="center" wrapText="1"/>
    </xf>
    <xf numFmtId="0" fontId="23" fillId="0" borderId="0" xfId="0" applyFont="1">
      <alignment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0" fontId="18" fillId="3" borderId="39" xfId="0" applyFont="1" applyFill="1" applyBorder="1" applyAlignment="1" applyProtection="1">
      <alignment horizontal="center" vertical="center" textRotation="255" wrapText="1"/>
      <protection locked="0"/>
    </xf>
    <xf numFmtId="0" fontId="14" fillId="0" borderId="6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7" xfId="0" applyFont="1" applyBorder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4" fillId="0" borderId="59" xfId="0" applyFont="1" applyBorder="1">
      <alignment vertical="center"/>
    </xf>
    <xf numFmtId="0" fontId="14" fillId="0" borderId="60" xfId="0" applyFont="1" applyBorder="1">
      <alignment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25" fillId="0" borderId="7" xfId="0" applyFont="1" applyBorder="1">
      <alignment vertical="center"/>
    </xf>
    <xf numFmtId="0" fontId="25" fillId="0" borderId="6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12" xfId="0" applyFont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29" xfId="0" applyFont="1" applyFill="1" applyBorder="1" applyAlignment="1" applyProtection="1">
      <alignment horizontal="center" vertical="center"/>
      <protection locked="0"/>
    </xf>
    <xf numFmtId="0" fontId="14" fillId="5" borderId="36" xfId="0" applyFont="1" applyFill="1" applyBorder="1" applyAlignment="1">
      <alignment horizontal="center" vertical="center"/>
    </xf>
    <xf numFmtId="177" fontId="14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177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indent="2"/>
    </xf>
    <xf numFmtId="0" fontId="1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top" wrapText="1"/>
    </xf>
    <xf numFmtId="177" fontId="14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0" fontId="32" fillId="0" borderId="0" xfId="0" applyFont="1">
      <alignment vertical="center"/>
    </xf>
    <xf numFmtId="0" fontId="21" fillId="0" borderId="74" xfId="0" applyFont="1" applyBorder="1" applyAlignment="1">
      <alignment vertical="center" wrapText="1"/>
    </xf>
    <xf numFmtId="0" fontId="34" fillId="0" borderId="74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74" xfId="0" applyFont="1" applyBorder="1" applyAlignment="1">
      <alignment vertical="top" wrapText="1"/>
    </xf>
    <xf numFmtId="0" fontId="35" fillId="0" borderId="74" xfId="0" applyFont="1" applyBorder="1" applyAlignment="1">
      <alignment vertical="top" wrapText="1"/>
    </xf>
    <xf numFmtId="0" fontId="35" fillId="0" borderId="74" xfId="0" applyFont="1" applyBorder="1" applyAlignment="1">
      <alignment vertical="center" wrapText="1"/>
    </xf>
    <xf numFmtId="0" fontId="37" fillId="0" borderId="0" xfId="0" applyFont="1">
      <alignment vertical="center"/>
    </xf>
    <xf numFmtId="0" fontId="37" fillId="0" borderId="53" xfId="0" applyFont="1" applyBorder="1" applyAlignment="1">
      <alignment horizontal="center" vertical="center"/>
    </xf>
    <xf numFmtId="0" fontId="37" fillId="0" borderId="31" xfId="0" applyFont="1" applyBorder="1">
      <alignment vertical="center"/>
    </xf>
    <xf numFmtId="0" fontId="37" fillId="0" borderId="26" xfId="0" applyFont="1" applyBorder="1">
      <alignment vertical="center"/>
    </xf>
    <xf numFmtId="0" fontId="36" fillId="0" borderId="53" xfId="0" applyFont="1" applyBorder="1" applyAlignment="1">
      <alignment horizontal="center" vertical="center" wrapText="1"/>
    </xf>
    <xf numFmtId="0" fontId="37" fillId="0" borderId="53" xfId="0" applyFont="1" applyBorder="1">
      <alignment vertical="center"/>
    </xf>
    <xf numFmtId="0" fontId="37" fillId="0" borderId="0" xfId="0" applyFont="1" applyAlignment="1">
      <alignment horizontal="left" vertical="center"/>
    </xf>
    <xf numFmtId="0" fontId="33" fillId="0" borderId="74" xfId="0" applyFont="1" applyBorder="1" applyAlignment="1">
      <alignment horizontal="left" vertical="top" wrapText="1"/>
    </xf>
    <xf numFmtId="0" fontId="37" fillId="0" borderId="53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right" vertical="center" wrapText="1"/>
    </xf>
    <xf numFmtId="0" fontId="37" fillId="0" borderId="31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7" fillId="0" borderId="34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177" fontId="18" fillId="0" borderId="34" xfId="0" applyNumberFormat="1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distributed" vertical="center" indent="5"/>
    </xf>
    <xf numFmtId="0" fontId="18" fillId="0" borderId="29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32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177" fontId="18" fillId="0" borderId="56" xfId="0" applyNumberFormat="1" applyFont="1" applyBorder="1" applyAlignment="1" applyProtection="1">
      <alignment horizontal="center" vertical="center"/>
      <protection locked="0"/>
    </xf>
    <xf numFmtId="177" fontId="18" fillId="0" borderId="31" xfId="0" applyNumberFormat="1" applyFont="1" applyBorder="1" applyAlignment="1" applyProtection="1">
      <alignment horizontal="center" vertical="center"/>
      <protection locked="0"/>
    </xf>
    <xf numFmtId="177" fontId="18" fillId="0" borderId="42" xfId="0" applyNumberFormat="1" applyFont="1" applyBorder="1" applyAlignment="1" applyProtection="1">
      <alignment horizontal="center" vertical="center"/>
      <protection locked="0"/>
    </xf>
    <xf numFmtId="177" fontId="18" fillId="5" borderId="56" xfId="0" applyNumberFormat="1" applyFont="1" applyFill="1" applyBorder="1" applyAlignment="1" applyProtection="1">
      <alignment horizontal="center" vertical="center"/>
      <protection locked="0"/>
    </xf>
    <xf numFmtId="177" fontId="18" fillId="5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3" borderId="5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4" fillId="5" borderId="54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4" fillId="0" borderId="64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0" fontId="18" fillId="0" borderId="1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28" fillId="0" borderId="6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indent="1"/>
    </xf>
    <xf numFmtId="0" fontId="14" fillId="0" borderId="47" xfId="0" applyFont="1" applyBorder="1" applyAlignment="1">
      <alignment horizontal="left" vertical="center" indent="1"/>
    </xf>
    <xf numFmtId="0" fontId="14" fillId="0" borderId="46" xfId="0" applyFont="1" applyBorder="1" applyAlignment="1">
      <alignment horizontal="left" vertical="center" indent="1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4" fillId="0" borderId="31" xfId="0" applyFont="1" applyBorder="1" applyAlignment="1">
      <alignment horizontal="right" vertical="center"/>
    </xf>
    <xf numFmtId="49" fontId="18" fillId="0" borderId="53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center" vertical="center"/>
      <protection locked="0"/>
    </xf>
    <xf numFmtId="0" fontId="18" fillId="3" borderId="36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>
      <alignment vertical="center"/>
    </xf>
    <xf numFmtId="0" fontId="26" fillId="0" borderId="11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4" fillId="0" borderId="67" xfId="0" applyFont="1" applyBorder="1" applyAlignment="1">
      <alignment horizontal="distributed" vertical="center" indent="2"/>
    </xf>
    <xf numFmtId="0" fontId="14" fillId="0" borderId="71" xfId="0" applyFont="1" applyBorder="1" applyAlignment="1">
      <alignment horizontal="distributed" vertical="center" indent="2"/>
    </xf>
    <xf numFmtId="0" fontId="14" fillId="0" borderId="64" xfId="0" applyFont="1" applyBorder="1">
      <alignment vertical="center"/>
    </xf>
    <xf numFmtId="0" fontId="0" fillId="0" borderId="16" xfId="0" applyBorder="1">
      <alignment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24" fillId="3" borderId="17" xfId="0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24" fillId="3" borderId="17" xfId="0" applyFont="1" applyFill="1" applyBorder="1" applyAlignment="1" applyProtection="1">
      <alignment horizontal="center" vertical="center" wrapText="1"/>
      <protection locked="0"/>
    </xf>
    <xf numFmtId="0" fontId="24" fillId="3" borderId="5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177" fontId="14" fillId="3" borderId="29" xfId="0" applyNumberFormat="1" applyFont="1" applyFill="1" applyBorder="1" applyAlignment="1" applyProtection="1">
      <alignment horizontal="center" vertical="center"/>
      <protection locked="0"/>
    </xf>
    <xf numFmtId="177" fontId="14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distributed" vertical="center" indent="5"/>
    </xf>
    <xf numFmtId="0" fontId="14" fillId="0" borderId="47" xfId="0" applyFont="1" applyBorder="1" applyAlignment="1">
      <alignment horizontal="distributed" vertical="center" indent="5"/>
    </xf>
    <xf numFmtId="0" fontId="14" fillId="0" borderId="46" xfId="0" applyFont="1" applyBorder="1" applyAlignment="1">
      <alignment horizontal="distributed" vertical="center" indent="5"/>
    </xf>
    <xf numFmtId="0" fontId="14" fillId="0" borderId="33" xfId="0" applyFont="1" applyBorder="1" applyAlignment="1">
      <alignment horizontal="distributed" vertical="center" indent="2"/>
    </xf>
    <xf numFmtId="0" fontId="14" fillId="0" borderId="47" xfId="0" applyFont="1" applyBorder="1" applyAlignment="1">
      <alignment horizontal="distributed" vertical="center" indent="2"/>
    </xf>
    <xf numFmtId="0" fontId="14" fillId="0" borderId="48" xfId="0" applyFont="1" applyBorder="1" applyAlignment="1">
      <alignment horizontal="distributed" vertical="center" indent="2"/>
    </xf>
    <xf numFmtId="49" fontId="18" fillId="3" borderId="14" xfId="0" applyNumberFormat="1" applyFont="1" applyFill="1" applyBorder="1" applyAlignment="1" applyProtection="1">
      <alignment horizontal="center" vertical="center"/>
      <protection locked="0"/>
    </xf>
    <xf numFmtId="49" fontId="18" fillId="3" borderId="29" xfId="0" applyNumberFormat="1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center" vertical="center"/>
      <protection locked="0"/>
    </xf>
    <xf numFmtId="177" fontId="18" fillId="3" borderId="58" xfId="0" applyNumberFormat="1" applyFont="1" applyFill="1" applyBorder="1" applyAlignment="1" applyProtection="1">
      <alignment horizontal="center" vertical="distributed" wrapText="1"/>
      <protection locked="0"/>
    </xf>
    <xf numFmtId="177" fontId="18" fillId="3" borderId="59" xfId="0" applyNumberFormat="1" applyFont="1" applyFill="1" applyBorder="1" applyAlignment="1" applyProtection="1">
      <alignment horizontal="center" vertical="distributed" wrapText="1"/>
      <protection locked="0"/>
    </xf>
    <xf numFmtId="177" fontId="18" fillId="3" borderId="60" xfId="0" applyNumberFormat="1" applyFont="1" applyFill="1" applyBorder="1" applyAlignment="1" applyProtection="1">
      <alignment horizontal="center" vertical="distributed" wrapText="1"/>
      <protection locked="0"/>
    </xf>
    <xf numFmtId="177" fontId="18" fillId="3" borderId="61" xfId="0" applyNumberFormat="1" applyFont="1" applyFill="1" applyBorder="1" applyAlignment="1" applyProtection="1">
      <alignment horizontal="center" vertical="distributed" wrapText="1"/>
      <protection locked="0"/>
    </xf>
    <xf numFmtId="177" fontId="18" fillId="3" borderId="0" xfId="0" applyNumberFormat="1" applyFont="1" applyFill="1" applyAlignment="1" applyProtection="1">
      <alignment horizontal="center" vertical="distributed" wrapText="1"/>
      <protection locked="0"/>
    </xf>
    <xf numFmtId="177" fontId="18" fillId="3" borderId="45" xfId="0" applyNumberFormat="1" applyFont="1" applyFill="1" applyBorder="1" applyAlignment="1" applyProtection="1">
      <alignment horizontal="center" vertical="distributed" wrapText="1"/>
      <protection locked="0"/>
    </xf>
    <xf numFmtId="0" fontId="18" fillId="0" borderId="5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18" fillId="3" borderId="39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177" fontId="18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18" fillId="3" borderId="17" xfId="0" applyNumberFormat="1" applyFont="1" applyFill="1" applyBorder="1" applyAlignment="1" applyProtection="1">
      <alignment horizontal="center" vertical="center"/>
      <protection locked="0"/>
    </xf>
    <xf numFmtId="177" fontId="18" fillId="3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6" xfId="0" applyFont="1" applyBorder="1" applyAlignment="1">
      <alignment horizontal="distributed" vertical="center" indent="2"/>
    </xf>
    <xf numFmtId="0" fontId="14" fillId="0" borderId="28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177" fontId="14" fillId="3" borderId="0" xfId="0" applyNumberFormat="1" applyFont="1" applyFill="1" applyAlignment="1" applyProtection="1">
      <alignment horizontal="left" vertical="center"/>
      <protection locked="0"/>
    </xf>
    <xf numFmtId="0" fontId="18" fillId="5" borderId="54" xfId="0" applyFont="1" applyFill="1" applyBorder="1" applyAlignment="1">
      <alignment horizontal="center" vertical="center"/>
    </xf>
    <xf numFmtId="0" fontId="18" fillId="5" borderId="55" xfId="0" applyFont="1" applyFill="1" applyBorder="1" applyAlignment="1">
      <alignment horizontal="center" vertical="center"/>
    </xf>
    <xf numFmtId="177" fontId="18" fillId="5" borderId="31" xfId="0" applyNumberFormat="1" applyFont="1" applyFill="1" applyBorder="1" applyAlignment="1" applyProtection="1">
      <alignment horizontal="center" vertical="center"/>
      <protection locked="0"/>
    </xf>
    <xf numFmtId="177" fontId="18" fillId="5" borderId="42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0" fontId="4" fillId="0" borderId="7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_-西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firstButton="1" fmlaLink="$Q7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fmlaLink="$Q7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Radio" firstButton="1" fmlaLink="$Q50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Q9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firstButton="1" fmlaLink="Q136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firstButton="1" fmlaLink="Q179" lockText="1" noThreeD="1"/>
</file>

<file path=xl/ctrlProps/ctrlProp16.xml><?xml version="1.0" encoding="utf-8"?>
<formControlPr xmlns="http://schemas.microsoft.com/office/spreadsheetml/2009/9/main" objectType="Radio" firstButton="1" fmlaLink="Q93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firstButton="1" fmlaLink="Q222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firstButton="1" fmlaLink="Q265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firstButton="1" fmlaLink="Q308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firstButton="1" fmlaLink="Q35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firstButton="1" fmlaLink="Q394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Q7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firstButton="1" fmlaLink="$Q50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Radio" firstButton="1" fmlaLink="Q93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Radio" lockText="1" noThreeD="1"/>
</file>

<file path=xl/ctrlProps/ctrlProp254.xml><?xml version="1.0" encoding="utf-8"?>
<formControlPr xmlns="http://schemas.microsoft.com/office/spreadsheetml/2009/9/main" objectType="Radio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Q136" lockText="1" noThreeD="1"/>
</file>

<file path=xl/ctrlProps/ctrlProp260.xml><?xml version="1.0" encoding="utf-8"?>
<formControlPr xmlns="http://schemas.microsoft.com/office/spreadsheetml/2009/9/main" objectType="Radio" lockText="1" noThreeD="1"/>
</file>

<file path=xl/ctrlProps/ctrlProp261.xml><?xml version="1.0" encoding="utf-8"?>
<formControlPr xmlns="http://schemas.microsoft.com/office/spreadsheetml/2009/9/main" objectType="Radio" firstButton="1" fmlaLink="Q136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Radio" lockText="1" noThreeD="1"/>
</file>

<file path=xl/ctrlProps/ctrlProp266.xml><?xml version="1.0" encoding="utf-8"?>
<formControlPr xmlns="http://schemas.microsoft.com/office/spreadsheetml/2009/9/main" objectType="Radio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Radio" firstButton="1" fmlaLink="Q179" lockText="1" noThreeD="1"/>
</file>

<file path=xl/ctrlProps/ctrlProp272.xml><?xml version="1.0" encoding="utf-8"?>
<formControlPr xmlns="http://schemas.microsoft.com/office/spreadsheetml/2009/9/main" objectType="Radio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Radio" lockText="1" noThreeD="1"/>
</file>

<file path=xl/ctrlProps/ctrlProp278.xml><?xml version="1.0" encoding="utf-8"?>
<formControlPr xmlns="http://schemas.microsoft.com/office/spreadsheetml/2009/9/main" objectType="Radio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firstButton="1" fmlaLink="Q222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Radio" lockText="1" noThreeD="1"/>
</file>

<file path=xl/ctrlProps/ctrlProp284.xml><?xml version="1.0" encoding="utf-8"?>
<formControlPr xmlns="http://schemas.microsoft.com/office/spreadsheetml/2009/9/main" objectType="Radio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lockText="1" noThreeD="1"/>
</file>

<file path=xl/ctrlProps/ctrlProp291.xml><?xml version="1.0" encoding="utf-8"?>
<formControlPr xmlns="http://schemas.microsoft.com/office/spreadsheetml/2009/9/main" objectType="Radio" firstButton="1" fmlaLink="Q265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Radio" lockText="1" noThreeD="1"/>
</file>

<file path=xl/ctrlProps/ctrlProp296.xml><?xml version="1.0" encoding="utf-8"?>
<formControlPr xmlns="http://schemas.microsoft.com/office/spreadsheetml/2009/9/main" objectType="Radio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Radio" firstButton="1" fmlaLink="Q308" lockText="1" noThreeD="1"/>
</file>

<file path=xl/ctrlProps/ctrlProp302.xml><?xml version="1.0" encoding="utf-8"?>
<formControlPr xmlns="http://schemas.microsoft.com/office/spreadsheetml/2009/9/main" objectType="Radio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Radio" lockText="1" noThreeD="1"/>
</file>

<file path=xl/ctrlProps/ctrlProp308.xml><?xml version="1.0" encoding="utf-8"?>
<formControlPr xmlns="http://schemas.microsoft.com/office/spreadsheetml/2009/9/main" objectType="Radio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firstButton="1" fmlaLink="Q351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Radio" lockText="1" noThreeD="1"/>
</file>

<file path=xl/ctrlProps/ctrlProp314.xml><?xml version="1.0" encoding="utf-8"?>
<formControlPr xmlns="http://schemas.microsoft.com/office/spreadsheetml/2009/9/main" objectType="Radio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Radio" lockText="1" noThreeD="1"/>
</file>

<file path=xl/ctrlProps/ctrlProp321.xml><?xml version="1.0" encoding="utf-8"?>
<formControlPr xmlns="http://schemas.microsoft.com/office/spreadsheetml/2009/9/main" objectType="Radio" firstButton="1" fmlaLink="Q394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Radio" lockText="1" noThreeD="1"/>
</file>

<file path=xl/ctrlProps/ctrlProp326.xml><?xml version="1.0" encoding="utf-8"?>
<formControlPr xmlns="http://schemas.microsoft.com/office/spreadsheetml/2009/9/main" objectType="Radio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fmlaLink="Q179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fmlaLink="Q222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Q50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firstButton="1" fmlaLink="Q265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fmlaLink="Q308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Q35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firstButton="1" fmlaLink="Q394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1997075</xdr:colOff>
      <xdr:row>4</xdr:row>
      <xdr:rowOff>1905</xdr:rowOff>
    </xdr:from>
    <xdr:to>
      <xdr:col>1</xdr:col>
      <xdr:colOff>2361592</xdr:colOff>
      <xdr:row>4</xdr:row>
      <xdr:rowOff>205679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11400" y="1792605"/>
          <a:ext cx="364517" cy="203774"/>
        </a:xfrm>
        <a:prstGeom prst="rect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536236</xdr:colOff>
      <xdr:row>36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8436" cy="875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1</xdr:row>
      <xdr:rowOff>190500</xdr:rowOff>
    </xdr:from>
    <xdr:to>
      <xdr:col>9</xdr:col>
      <xdr:colOff>591923</xdr:colOff>
      <xdr:row>27</xdr:row>
      <xdr:rowOff>76200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609600"/>
          <a:ext cx="6611722" cy="607695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34</xdr:row>
      <xdr:rowOff>95250</xdr:rowOff>
    </xdr:from>
    <xdr:to>
      <xdr:col>9</xdr:col>
      <xdr:colOff>590550</xdr:colOff>
      <xdr:row>76</xdr:row>
      <xdr:rowOff>224313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8372475"/>
          <a:ext cx="6610350" cy="10130313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6</xdr:row>
      <xdr:rowOff>180974</xdr:rowOff>
    </xdr:from>
    <xdr:to>
      <xdr:col>9</xdr:col>
      <xdr:colOff>523875</xdr:colOff>
      <xdr:row>33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10050" y="1790699"/>
          <a:ext cx="2486025" cy="6305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記入方法</a:t>
          </a:r>
          <a:endParaRPr kumimoji="1" lang="en-US" altLang="ja-JP" sz="1050"/>
        </a:p>
        <a:p>
          <a:r>
            <a:rPr kumimoji="1" lang="ja-JP" altLang="en-US" sz="1050"/>
            <a:t>シートの黄色部分を入力、選択します。</a:t>
          </a:r>
          <a:endParaRPr kumimoji="1" lang="en-US" altLang="ja-JP" sz="1050"/>
        </a:p>
        <a:p>
          <a:endParaRPr kumimoji="1" lang="en-US" altLang="ja-JP" sz="1050"/>
        </a:p>
        <a:p>
          <a:r>
            <a:rPr kumimoji="1" lang="en-US" altLang="ja-JP" sz="1050"/>
            <a:t>1.</a:t>
          </a:r>
          <a:r>
            <a:rPr kumimoji="1" lang="ja-JP" altLang="en-US" sz="1050"/>
            <a:t>一番上の申込日を入力してください。</a:t>
          </a:r>
          <a:endParaRPr kumimoji="1" lang="en-US" altLang="ja-JP" sz="1050"/>
        </a:p>
        <a:p>
          <a:r>
            <a:rPr kumimoji="1" lang="ja-JP" altLang="en-US" sz="1050"/>
            <a:t>受審段位は選択です。クリアする場合は表の右に</a:t>
          </a:r>
          <a:r>
            <a:rPr kumimoji="1" lang="en-US" altLang="ja-JP" sz="1050"/>
            <a:t>0</a:t>
          </a:r>
          <a:r>
            <a:rPr kumimoji="1" lang="ja-JP" altLang="en-US" sz="1050"/>
            <a:t>を上書きしてください。</a:t>
          </a:r>
          <a:endParaRPr kumimoji="1" lang="en-US" altLang="ja-JP" sz="1050"/>
        </a:p>
        <a:p>
          <a:r>
            <a:rPr kumimoji="1" lang="en-US" altLang="ja-JP" sz="1050"/>
            <a:t>2.</a:t>
          </a:r>
          <a:r>
            <a:rPr kumimoji="1" lang="ja-JP" altLang="en-US" sz="1050"/>
            <a:t> 形または学科の再審査の場合は、〇を選択し、実技合格した日付を入力してください。</a:t>
          </a:r>
          <a:endParaRPr kumimoji="1" lang="en-US" altLang="ja-JP" sz="1050"/>
        </a:p>
        <a:p>
          <a:r>
            <a:rPr kumimoji="1" lang="en-US" altLang="ja-JP" sz="1050"/>
            <a:t>3.</a:t>
          </a:r>
          <a:r>
            <a:rPr kumimoji="1" lang="ja-JP" altLang="en-US" sz="1050"/>
            <a:t> 二段以上を受審の場合は全剣連番号が必須です。現段位</a:t>
          </a:r>
          <a:r>
            <a:rPr kumimoji="1" lang="en-US" altLang="ja-JP" sz="1050"/>
            <a:t>(</a:t>
          </a:r>
          <a:r>
            <a:rPr kumimoji="1" lang="ja-JP" altLang="en-US" sz="1050"/>
            <a:t>初段受審者は一級取得日を記入して下さい。</a:t>
          </a:r>
          <a:endParaRPr kumimoji="1" lang="en-US" altLang="ja-JP" sz="1050"/>
        </a:p>
        <a:p>
          <a:r>
            <a:rPr kumimoji="1" lang="en-US" altLang="ja-JP" sz="1050"/>
            <a:t>4.</a:t>
          </a:r>
          <a:r>
            <a:rPr kumimoji="1" lang="ja-JP" altLang="en-US" sz="1050"/>
            <a:t> 生年月日を入力し、年齢は審査日の年錬が自動計算されるので入力しないでください。</a:t>
          </a:r>
          <a:endParaRPr kumimoji="1" lang="en-US" altLang="ja-JP" sz="1050"/>
        </a:p>
        <a:p>
          <a:r>
            <a:rPr kumimoji="1" lang="en-US" altLang="ja-JP" sz="1050"/>
            <a:t>5. </a:t>
          </a:r>
          <a:r>
            <a:rPr kumimoji="1" lang="ja-JP" altLang="en-US" sz="1050"/>
            <a:t>「本人以外の緊急連絡先」は必ず記入してください。</a:t>
          </a:r>
          <a:endParaRPr kumimoji="1" lang="en-US" altLang="ja-JP" sz="1050"/>
        </a:p>
        <a:p>
          <a:r>
            <a:rPr kumimoji="1" lang="en-US" altLang="ja-JP" sz="1050"/>
            <a:t>6.</a:t>
          </a:r>
          <a:r>
            <a:rPr kumimoji="1" lang="ja-JP" altLang="en-US" sz="1050"/>
            <a:t> 該当する職業番号を入力してください。</a:t>
          </a:r>
          <a:r>
            <a:rPr kumimoji="1" lang="en-US" altLang="ja-JP" sz="1050"/>
            <a:t>12</a:t>
          </a:r>
          <a:r>
            <a:rPr kumimoji="1" lang="ja-JP" altLang="en-US" sz="1050"/>
            <a:t>と</a:t>
          </a:r>
          <a:r>
            <a:rPr kumimoji="1" lang="en-US" altLang="ja-JP" sz="1050"/>
            <a:t>13</a:t>
          </a:r>
          <a:r>
            <a:rPr kumimoji="1" lang="ja-JP" altLang="en-US" sz="1050"/>
            <a:t>の場合は</a:t>
          </a:r>
          <a:r>
            <a:rPr kumimoji="1" lang="en-US" altLang="ja-JP" sz="1050"/>
            <a:t>()</a:t>
          </a:r>
          <a:r>
            <a:rPr kumimoji="1" lang="ja-JP" altLang="en-US" sz="1050"/>
            <a:t>内の該当する項目を記入してください。</a:t>
          </a:r>
          <a:endParaRPr kumimoji="1" lang="en-US" altLang="ja-JP" sz="1050"/>
        </a:p>
        <a:p>
          <a:r>
            <a:rPr kumimoji="1" lang="en-US" altLang="ja-JP" sz="1050"/>
            <a:t>7.</a:t>
          </a:r>
          <a:r>
            <a:rPr kumimoji="1" lang="ja-JP" altLang="en-US" sz="1050"/>
            <a:t>中学生、高校生、大学生、専門学校生は学校名を記入してください。</a:t>
          </a:r>
          <a:endParaRPr kumimoji="1" lang="en-US" altLang="ja-JP" sz="1050"/>
        </a:p>
        <a:p>
          <a:r>
            <a:rPr kumimoji="1" lang="ja-JP" altLang="en-US" sz="1050"/>
            <a:t>下部団体名に、所属する団体または学校名を記入してください。</a:t>
          </a:r>
          <a:endParaRPr kumimoji="1" lang="en-US" altLang="ja-JP" sz="1050"/>
        </a:p>
        <a:p>
          <a:r>
            <a:rPr kumimoji="1" lang="en-US" altLang="ja-JP" sz="1050"/>
            <a:t>7.</a:t>
          </a:r>
          <a:r>
            <a:rPr kumimoji="1" lang="ja-JP" altLang="en-US" sz="1050"/>
            <a:t> 受審者確認票は本人控えとして保管し、当日、検温結果を記入し提出してください。</a:t>
          </a:r>
          <a:endParaRPr kumimoji="1" lang="en-US" altLang="ja-JP" sz="105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18</xdr:row>
          <xdr:rowOff>99060</xdr:rowOff>
        </xdr:from>
        <xdr:to>
          <xdr:col>7</xdr:col>
          <xdr:colOff>601980</xdr:colOff>
          <xdr:row>18</xdr:row>
          <xdr:rowOff>403860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3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19</xdr:row>
          <xdr:rowOff>114300</xdr:rowOff>
        </xdr:from>
        <xdr:to>
          <xdr:col>7</xdr:col>
          <xdr:colOff>601980</xdr:colOff>
          <xdr:row>19</xdr:row>
          <xdr:rowOff>419100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3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20</xdr:row>
          <xdr:rowOff>121920</xdr:rowOff>
        </xdr:from>
        <xdr:to>
          <xdr:col>7</xdr:col>
          <xdr:colOff>601980</xdr:colOff>
          <xdr:row>20</xdr:row>
          <xdr:rowOff>426720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3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21</xdr:row>
          <xdr:rowOff>137160</xdr:rowOff>
        </xdr:from>
        <xdr:to>
          <xdr:col>7</xdr:col>
          <xdr:colOff>601980</xdr:colOff>
          <xdr:row>21</xdr:row>
          <xdr:rowOff>441960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3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0</xdr:rowOff>
        </xdr:from>
        <xdr:to>
          <xdr:col>0</xdr:col>
          <xdr:colOff>342900</xdr:colOff>
          <xdr:row>7</xdr:row>
          <xdr:rowOff>0</xdr:rowOff>
        </xdr:to>
        <xdr:sp macro="" textlink="">
          <xdr:nvSpPr>
            <xdr:cNvPr id="10423" name="Option Button 1207" hidden="1">
              <a:extLst>
                <a:ext uri="{63B3BB69-23CF-44E3-9099-C40C66FF867C}">
                  <a14:compatExt spid="_x0000_s10423"/>
                </a:ext>
                <a:ext uri="{FF2B5EF4-FFF2-40B4-BE49-F238E27FC236}">
                  <a16:creationId xmlns:a16="http://schemas.microsoft.com/office/drawing/2014/main" id="{00000000-0008-0000-0400-0000B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0</xdr:rowOff>
        </xdr:from>
        <xdr:to>
          <xdr:col>1</xdr:col>
          <xdr:colOff>342900</xdr:colOff>
          <xdr:row>7</xdr:row>
          <xdr:rowOff>0</xdr:rowOff>
        </xdr:to>
        <xdr:sp macro="" textlink="">
          <xdr:nvSpPr>
            <xdr:cNvPr id="10424" name="Option Button 1208" hidden="1">
              <a:extLst>
                <a:ext uri="{63B3BB69-23CF-44E3-9099-C40C66FF867C}">
                  <a14:compatExt spid="_x0000_s10424"/>
                </a:ext>
                <a:ext uri="{FF2B5EF4-FFF2-40B4-BE49-F238E27FC236}">
                  <a16:creationId xmlns:a16="http://schemas.microsoft.com/office/drawing/2014/main" id="{00000000-0008-0000-0400-0000B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</xdr:row>
          <xdr:rowOff>0</xdr:rowOff>
        </xdr:from>
        <xdr:to>
          <xdr:col>2</xdr:col>
          <xdr:colOff>342900</xdr:colOff>
          <xdr:row>7</xdr:row>
          <xdr:rowOff>0</xdr:rowOff>
        </xdr:to>
        <xdr:sp macro="" textlink="">
          <xdr:nvSpPr>
            <xdr:cNvPr id="10425" name="Option Button 1209" hidden="1">
              <a:extLst>
                <a:ext uri="{63B3BB69-23CF-44E3-9099-C40C66FF867C}">
                  <a14:compatExt spid="_x0000_s10425"/>
                </a:ext>
                <a:ext uri="{FF2B5EF4-FFF2-40B4-BE49-F238E27FC236}">
                  <a16:creationId xmlns:a16="http://schemas.microsoft.com/office/drawing/2014/main" id="{00000000-0008-0000-0400-0000B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0</xdr:rowOff>
        </xdr:from>
        <xdr:to>
          <xdr:col>3</xdr:col>
          <xdr:colOff>342900</xdr:colOff>
          <xdr:row>7</xdr:row>
          <xdr:rowOff>0</xdr:rowOff>
        </xdr:to>
        <xdr:sp macro="" textlink="">
          <xdr:nvSpPr>
            <xdr:cNvPr id="10426" name="Option Button 1210" hidden="1">
              <a:extLst>
                <a:ext uri="{63B3BB69-23CF-44E3-9099-C40C66FF867C}">
                  <a14:compatExt spid="_x0000_s10426"/>
                </a:ext>
                <a:ext uri="{FF2B5EF4-FFF2-40B4-BE49-F238E27FC236}">
                  <a16:creationId xmlns:a16="http://schemas.microsoft.com/office/drawing/2014/main" id="{00000000-0008-0000-0400-0000B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</xdr:row>
          <xdr:rowOff>0</xdr:rowOff>
        </xdr:from>
        <xdr:to>
          <xdr:col>4</xdr:col>
          <xdr:colOff>312420</xdr:colOff>
          <xdr:row>7</xdr:row>
          <xdr:rowOff>0</xdr:rowOff>
        </xdr:to>
        <xdr:sp macro="" textlink="">
          <xdr:nvSpPr>
            <xdr:cNvPr id="10427" name="Option Button 1211" hidden="1">
              <a:extLst>
                <a:ext uri="{63B3BB69-23CF-44E3-9099-C40C66FF867C}">
                  <a14:compatExt spid="_x0000_s10427"/>
                </a:ext>
                <a:ext uri="{FF2B5EF4-FFF2-40B4-BE49-F238E27FC236}">
                  <a16:creationId xmlns:a16="http://schemas.microsoft.com/office/drawing/2014/main" id="{00000000-0008-0000-0400-0000B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6</xdr:row>
          <xdr:rowOff>0</xdr:rowOff>
        </xdr:from>
        <xdr:to>
          <xdr:col>5</xdr:col>
          <xdr:colOff>350520</xdr:colOff>
          <xdr:row>7</xdr:row>
          <xdr:rowOff>0</xdr:rowOff>
        </xdr:to>
        <xdr:sp macro="" textlink="">
          <xdr:nvSpPr>
            <xdr:cNvPr id="10428" name="Option Button 1212" hidden="1">
              <a:extLst>
                <a:ext uri="{63B3BB69-23CF-44E3-9099-C40C66FF867C}">
                  <a14:compatExt spid="_x0000_s10428"/>
                </a:ext>
                <a:ext uri="{FF2B5EF4-FFF2-40B4-BE49-F238E27FC236}">
                  <a16:creationId xmlns:a16="http://schemas.microsoft.com/office/drawing/2014/main" id="{00000000-0008-0000-0400-0000B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</xdr:row>
          <xdr:rowOff>0</xdr:rowOff>
        </xdr:from>
        <xdr:to>
          <xdr:col>6</xdr:col>
          <xdr:colOff>335280</xdr:colOff>
          <xdr:row>7</xdr:row>
          <xdr:rowOff>0</xdr:rowOff>
        </xdr:to>
        <xdr:sp macro="" textlink="">
          <xdr:nvSpPr>
            <xdr:cNvPr id="10429" name="Option Button 1213" hidden="1">
              <a:extLst>
                <a:ext uri="{63B3BB69-23CF-44E3-9099-C40C66FF867C}">
                  <a14:compatExt spid="_x0000_s10429"/>
                </a:ext>
                <a:ext uri="{FF2B5EF4-FFF2-40B4-BE49-F238E27FC236}">
                  <a16:creationId xmlns:a16="http://schemas.microsoft.com/office/drawing/2014/main" id="{00000000-0008-0000-0400-0000B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6</xdr:row>
          <xdr:rowOff>0</xdr:rowOff>
        </xdr:from>
        <xdr:to>
          <xdr:col>7</xdr:col>
          <xdr:colOff>312420</xdr:colOff>
          <xdr:row>7</xdr:row>
          <xdr:rowOff>0</xdr:rowOff>
        </xdr:to>
        <xdr:sp macro="" textlink="">
          <xdr:nvSpPr>
            <xdr:cNvPr id="10430" name="Option Button 1214" hidden="1">
              <a:extLst>
                <a:ext uri="{63B3BB69-23CF-44E3-9099-C40C66FF867C}">
                  <a14:compatExt spid="_x0000_s10430"/>
                </a:ext>
                <a:ext uri="{FF2B5EF4-FFF2-40B4-BE49-F238E27FC236}">
                  <a16:creationId xmlns:a16="http://schemas.microsoft.com/office/drawing/2014/main" id="{00000000-0008-0000-0400-0000B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6</xdr:row>
          <xdr:rowOff>0</xdr:rowOff>
        </xdr:from>
        <xdr:to>
          <xdr:col>8</xdr:col>
          <xdr:colOff>327660</xdr:colOff>
          <xdr:row>7</xdr:row>
          <xdr:rowOff>0</xdr:rowOff>
        </xdr:to>
        <xdr:sp macro="" textlink="">
          <xdr:nvSpPr>
            <xdr:cNvPr id="10431" name="Option Button 1215" hidden="1">
              <a:extLst>
                <a:ext uri="{63B3BB69-23CF-44E3-9099-C40C66FF867C}">
                  <a14:compatExt spid="_x0000_s10431"/>
                </a:ext>
                <a:ext uri="{FF2B5EF4-FFF2-40B4-BE49-F238E27FC236}">
                  <a16:creationId xmlns:a16="http://schemas.microsoft.com/office/drawing/2014/main" id="{00000000-0008-0000-0400-0000B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</xdr:row>
          <xdr:rowOff>0</xdr:rowOff>
        </xdr:from>
        <xdr:to>
          <xdr:col>9</xdr:col>
          <xdr:colOff>327660</xdr:colOff>
          <xdr:row>7</xdr:row>
          <xdr:rowOff>0</xdr:rowOff>
        </xdr:to>
        <xdr:sp macro="" textlink="">
          <xdr:nvSpPr>
            <xdr:cNvPr id="10432" name="Option Button 1216" hidden="1">
              <a:extLst>
                <a:ext uri="{63B3BB69-23CF-44E3-9099-C40C66FF867C}">
                  <a14:compatExt spid="_x0000_s10432"/>
                </a:ext>
                <a:ext uri="{FF2B5EF4-FFF2-40B4-BE49-F238E27FC236}">
                  <a16:creationId xmlns:a16="http://schemas.microsoft.com/office/drawing/2014/main" id="{00000000-0008-0000-0400-0000C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49</xdr:row>
          <xdr:rowOff>0</xdr:rowOff>
        </xdr:from>
        <xdr:to>
          <xdr:col>0</xdr:col>
          <xdr:colOff>342900</xdr:colOff>
          <xdr:row>50</xdr:row>
          <xdr:rowOff>0</xdr:rowOff>
        </xdr:to>
        <xdr:sp macro="" textlink="">
          <xdr:nvSpPr>
            <xdr:cNvPr id="10434" name="Option Button 1218" hidden="1">
              <a:extLst>
                <a:ext uri="{63B3BB69-23CF-44E3-9099-C40C66FF867C}">
                  <a14:compatExt spid="_x0000_s10434"/>
                </a:ext>
                <a:ext uri="{FF2B5EF4-FFF2-40B4-BE49-F238E27FC236}">
                  <a16:creationId xmlns:a16="http://schemas.microsoft.com/office/drawing/2014/main" id="{00000000-0008-0000-0400-0000C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0</xdr:rowOff>
        </xdr:from>
        <xdr:to>
          <xdr:col>1</xdr:col>
          <xdr:colOff>342900</xdr:colOff>
          <xdr:row>50</xdr:row>
          <xdr:rowOff>0</xdr:rowOff>
        </xdr:to>
        <xdr:sp macro="" textlink="">
          <xdr:nvSpPr>
            <xdr:cNvPr id="10435" name="Option Button 1219" hidden="1">
              <a:extLst>
                <a:ext uri="{63B3BB69-23CF-44E3-9099-C40C66FF867C}">
                  <a14:compatExt spid="_x0000_s10435"/>
                </a:ext>
                <a:ext uri="{FF2B5EF4-FFF2-40B4-BE49-F238E27FC236}">
                  <a16:creationId xmlns:a16="http://schemas.microsoft.com/office/drawing/2014/main" id="{00000000-0008-0000-0400-0000C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0</xdr:rowOff>
        </xdr:from>
        <xdr:to>
          <xdr:col>2</xdr:col>
          <xdr:colOff>342900</xdr:colOff>
          <xdr:row>50</xdr:row>
          <xdr:rowOff>0</xdr:rowOff>
        </xdr:to>
        <xdr:sp macro="" textlink="">
          <xdr:nvSpPr>
            <xdr:cNvPr id="10436" name="Option Button 1220" hidden="1">
              <a:extLst>
                <a:ext uri="{63B3BB69-23CF-44E3-9099-C40C66FF867C}">
                  <a14:compatExt spid="_x0000_s10436"/>
                </a:ext>
                <a:ext uri="{FF2B5EF4-FFF2-40B4-BE49-F238E27FC236}">
                  <a16:creationId xmlns:a16="http://schemas.microsoft.com/office/drawing/2014/main" id="{00000000-0008-0000-0400-0000C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49</xdr:row>
          <xdr:rowOff>0</xdr:rowOff>
        </xdr:from>
        <xdr:to>
          <xdr:col>3</xdr:col>
          <xdr:colOff>342900</xdr:colOff>
          <xdr:row>50</xdr:row>
          <xdr:rowOff>0</xdr:rowOff>
        </xdr:to>
        <xdr:sp macro="" textlink="">
          <xdr:nvSpPr>
            <xdr:cNvPr id="10437" name="Option Button 1221" hidden="1">
              <a:extLst>
                <a:ext uri="{63B3BB69-23CF-44E3-9099-C40C66FF867C}">
                  <a14:compatExt spid="_x0000_s10437"/>
                </a:ext>
                <a:ext uri="{FF2B5EF4-FFF2-40B4-BE49-F238E27FC236}">
                  <a16:creationId xmlns:a16="http://schemas.microsoft.com/office/drawing/2014/main" id="{00000000-0008-0000-0400-0000C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49</xdr:row>
          <xdr:rowOff>0</xdr:rowOff>
        </xdr:from>
        <xdr:to>
          <xdr:col>4</xdr:col>
          <xdr:colOff>312420</xdr:colOff>
          <xdr:row>50</xdr:row>
          <xdr:rowOff>0</xdr:rowOff>
        </xdr:to>
        <xdr:sp macro="" textlink="">
          <xdr:nvSpPr>
            <xdr:cNvPr id="10438" name="Option Button 1222" hidden="1">
              <a:extLst>
                <a:ext uri="{63B3BB69-23CF-44E3-9099-C40C66FF867C}">
                  <a14:compatExt spid="_x0000_s10438"/>
                </a:ext>
                <a:ext uri="{FF2B5EF4-FFF2-40B4-BE49-F238E27FC236}">
                  <a16:creationId xmlns:a16="http://schemas.microsoft.com/office/drawing/2014/main" id="{00000000-0008-0000-0400-0000C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49</xdr:row>
          <xdr:rowOff>0</xdr:rowOff>
        </xdr:from>
        <xdr:to>
          <xdr:col>5</xdr:col>
          <xdr:colOff>350520</xdr:colOff>
          <xdr:row>50</xdr:row>
          <xdr:rowOff>0</xdr:rowOff>
        </xdr:to>
        <xdr:sp macro="" textlink="">
          <xdr:nvSpPr>
            <xdr:cNvPr id="10439" name="Option Button 1223" hidden="1">
              <a:extLst>
                <a:ext uri="{63B3BB69-23CF-44E3-9099-C40C66FF867C}">
                  <a14:compatExt spid="_x0000_s10439"/>
                </a:ext>
                <a:ext uri="{FF2B5EF4-FFF2-40B4-BE49-F238E27FC236}">
                  <a16:creationId xmlns:a16="http://schemas.microsoft.com/office/drawing/2014/main" id="{00000000-0008-0000-0400-0000C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49</xdr:row>
          <xdr:rowOff>0</xdr:rowOff>
        </xdr:from>
        <xdr:to>
          <xdr:col>6</xdr:col>
          <xdr:colOff>335280</xdr:colOff>
          <xdr:row>50</xdr:row>
          <xdr:rowOff>0</xdr:rowOff>
        </xdr:to>
        <xdr:sp macro="" textlink="">
          <xdr:nvSpPr>
            <xdr:cNvPr id="10440" name="Option Button 1224" hidden="1">
              <a:extLst>
                <a:ext uri="{63B3BB69-23CF-44E3-9099-C40C66FF867C}">
                  <a14:compatExt spid="_x0000_s10440"/>
                </a:ext>
                <a:ext uri="{FF2B5EF4-FFF2-40B4-BE49-F238E27FC236}">
                  <a16:creationId xmlns:a16="http://schemas.microsoft.com/office/drawing/2014/main" id="{00000000-0008-0000-0400-0000C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49</xdr:row>
          <xdr:rowOff>0</xdr:rowOff>
        </xdr:from>
        <xdr:to>
          <xdr:col>7</xdr:col>
          <xdr:colOff>312420</xdr:colOff>
          <xdr:row>50</xdr:row>
          <xdr:rowOff>0</xdr:rowOff>
        </xdr:to>
        <xdr:sp macro="" textlink="">
          <xdr:nvSpPr>
            <xdr:cNvPr id="10441" name="Option Button 1225" hidden="1">
              <a:extLst>
                <a:ext uri="{63B3BB69-23CF-44E3-9099-C40C66FF867C}">
                  <a14:compatExt spid="_x0000_s10441"/>
                </a:ext>
                <a:ext uri="{FF2B5EF4-FFF2-40B4-BE49-F238E27FC236}">
                  <a16:creationId xmlns:a16="http://schemas.microsoft.com/office/drawing/2014/main" id="{00000000-0008-0000-0400-0000C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49</xdr:row>
          <xdr:rowOff>0</xdr:rowOff>
        </xdr:from>
        <xdr:to>
          <xdr:col>8</xdr:col>
          <xdr:colOff>327660</xdr:colOff>
          <xdr:row>50</xdr:row>
          <xdr:rowOff>0</xdr:rowOff>
        </xdr:to>
        <xdr:sp macro="" textlink="">
          <xdr:nvSpPr>
            <xdr:cNvPr id="10442" name="Option Button 1226" hidden="1">
              <a:extLst>
                <a:ext uri="{63B3BB69-23CF-44E3-9099-C40C66FF867C}">
                  <a14:compatExt spid="_x0000_s10442"/>
                </a:ext>
                <a:ext uri="{FF2B5EF4-FFF2-40B4-BE49-F238E27FC236}">
                  <a16:creationId xmlns:a16="http://schemas.microsoft.com/office/drawing/2014/main" id="{00000000-0008-0000-0400-0000C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49</xdr:row>
          <xdr:rowOff>0</xdr:rowOff>
        </xdr:from>
        <xdr:to>
          <xdr:col>9</xdr:col>
          <xdr:colOff>327660</xdr:colOff>
          <xdr:row>50</xdr:row>
          <xdr:rowOff>0</xdr:rowOff>
        </xdr:to>
        <xdr:sp macro="" textlink="">
          <xdr:nvSpPr>
            <xdr:cNvPr id="10443" name="Option Button 1227" hidden="1">
              <a:extLst>
                <a:ext uri="{63B3BB69-23CF-44E3-9099-C40C66FF867C}">
                  <a14:compatExt spid="_x0000_s10443"/>
                </a:ext>
                <a:ext uri="{FF2B5EF4-FFF2-40B4-BE49-F238E27FC236}">
                  <a16:creationId xmlns:a16="http://schemas.microsoft.com/office/drawing/2014/main" id="{00000000-0008-0000-0400-0000C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289560</xdr:rowOff>
        </xdr:from>
        <xdr:to>
          <xdr:col>9</xdr:col>
          <xdr:colOff>411480</xdr:colOff>
          <xdr:row>7</xdr:row>
          <xdr:rowOff>38100</xdr:rowOff>
        </xdr:to>
        <xdr:sp macro="" textlink="">
          <xdr:nvSpPr>
            <xdr:cNvPr id="10462" name="Group Box 1246" hidden="1">
              <a:extLst>
                <a:ext uri="{63B3BB69-23CF-44E3-9099-C40C66FF867C}">
                  <a14:compatExt spid="_x0000_s10462"/>
                </a:ext>
                <a:ext uri="{FF2B5EF4-FFF2-40B4-BE49-F238E27FC236}">
                  <a16:creationId xmlns:a16="http://schemas.microsoft.com/office/drawing/2014/main" id="{00000000-0008-0000-0400-0000D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48</xdr:row>
          <xdr:rowOff>289560</xdr:rowOff>
        </xdr:from>
        <xdr:to>
          <xdr:col>10</xdr:col>
          <xdr:colOff>30480</xdr:colOff>
          <xdr:row>50</xdr:row>
          <xdr:rowOff>38100</xdr:rowOff>
        </xdr:to>
        <xdr:sp macro="" textlink="">
          <xdr:nvSpPr>
            <xdr:cNvPr id="10463" name="Group Box 1247" hidden="1">
              <a:extLst>
                <a:ext uri="{63B3BB69-23CF-44E3-9099-C40C66FF867C}">
                  <a14:compatExt spid="_x0000_s10463"/>
                </a:ext>
                <a:ext uri="{FF2B5EF4-FFF2-40B4-BE49-F238E27FC236}">
                  <a16:creationId xmlns:a16="http://schemas.microsoft.com/office/drawing/2014/main" id="{00000000-0008-0000-0400-0000D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92</xdr:row>
          <xdr:rowOff>0</xdr:rowOff>
        </xdr:from>
        <xdr:to>
          <xdr:col>0</xdr:col>
          <xdr:colOff>342900</xdr:colOff>
          <xdr:row>93</xdr:row>
          <xdr:rowOff>0</xdr:rowOff>
        </xdr:to>
        <xdr:sp macro="" textlink="">
          <xdr:nvSpPr>
            <xdr:cNvPr id="10490" name="Option Button 1274" hidden="1">
              <a:extLst>
                <a:ext uri="{63B3BB69-23CF-44E3-9099-C40C66FF867C}">
                  <a14:compatExt spid="_x0000_s10490"/>
                </a:ext>
                <a:ext uri="{FF2B5EF4-FFF2-40B4-BE49-F238E27FC236}">
                  <a16:creationId xmlns:a16="http://schemas.microsoft.com/office/drawing/2014/main" id="{00000000-0008-0000-0400-0000F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92</xdr:row>
          <xdr:rowOff>0</xdr:rowOff>
        </xdr:from>
        <xdr:to>
          <xdr:col>1</xdr:col>
          <xdr:colOff>342900</xdr:colOff>
          <xdr:row>93</xdr:row>
          <xdr:rowOff>0</xdr:rowOff>
        </xdr:to>
        <xdr:sp macro="" textlink="">
          <xdr:nvSpPr>
            <xdr:cNvPr id="10491" name="Option Button 1275" hidden="1">
              <a:extLst>
                <a:ext uri="{63B3BB69-23CF-44E3-9099-C40C66FF867C}">
                  <a14:compatExt spid="_x0000_s10491"/>
                </a:ext>
                <a:ext uri="{FF2B5EF4-FFF2-40B4-BE49-F238E27FC236}">
                  <a16:creationId xmlns:a16="http://schemas.microsoft.com/office/drawing/2014/main" id="{00000000-0008-0000-0400-0000F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92</xdr:row>
          <xdr:rowOff>0</xdr:rowOff>
        </xdr:from>
        <xdr:to>
          <xdr:col>2</xdr:col>
          <xdr:colOff>342900</xdr:colOff>
          <xdr:row>93</xdr:row>
          <xdr:rowOff>0</xdr:rowOff>
        </xdr:to>
        <xdr:sp macro="" textlink="">
          <xdr:nvSpPr>
            <xdr:cNvPr id="10492" name="Option Button 1276" hidden="1">
              <a:extLst>
                <a:ext uri="{63B3BB69-23CF-44E3-9099-C40C66FF867C}">
                  <a14:compatExt spid="_x0000_s10492"/>
                </a:ext>
                <a:ext uri="{FF2B5EF4-FFF2-40B4-BE49-F238E27FC236}">
                  <a16:creationId xmlns:a16="http://schemas.microsoft.com/office/drawing/2014/main" id="{00000000-0008-0000-0400-0000F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92</xdr:row>
          <xdr:rowOff>0</xdr:rowOff>
        </xdr:from>
        <xdr:to>
          <xdr:col>3</xdr:col>
          <xdr:colOff>342900</xdr:colOff>
          <xdr:row>93</xdr:row>
          <xdr:rowOff>0</xdr:rowOff>
        </xdr:to>
        <xdr:sp macro="" textlink="">
          <xdr:nvSpPr>
            <xdr:cNvPr id="10493" name="Option Button 1277" hidden="1">
              <a:extLst>
                <a:ext uri="{63B3BB69-23CF-44E3-9099-C40C66FF867C}">
                  <a14:compatExt spid="_x0000_s10493"/>
                </a:ext>
                <a:ext uri="{FF2B5EF4-FFF2-40B4-BE49-F238E27FC236}">
                  <a16:creationId xmlns:a16="http://schemas.microsoft.com/office/drawing/2014/main" id="{00000000-0008-0000-0400-0000F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92</xdr:row>
          <xdr:rowOff>0</xdr:rowOff>
        </xdr:from>
        <xdr:to>
          <xdr:col>4</xdr:col>
          <xdr:colOff>312420</xdr:colOff>
          <xdr:row>93</xdr:row>
          <xdr:rowOff>0</xdr:rowOff>
        </xdr:to>
        <xdr:sp macro="" textlink="">
          <xdr:nvSpPr>
            <xdr:cNvPr id="10494" name="Option Button 1278" hidden="1">
              <a:extLst>
                <a:ext uri="{63B3BB69-23CF-44E3-9099-C40C66FF867C}">
                  <a14:compatExt spid="_x0000_s10494"/>
                </a:ext>
                <a:ext uri="{FF2B5EF4-FFF2-40B4-BE49-F238E27FC236}">
                  <a16:creationId xmlns:a16="http://schemas.microsoft.com/office/drawing/2014/main" id="{00000000-0008-0000-0400-0000F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92</xdr:row>
          <xdr:rowOff>0</xdr:rowOff>
        </xdr:from>
        <xdr:to>
          <xdr:col>5</xdr:col>
          <xdr:colOff>350520</xdr:colOff>
          <xdr:row>93</xdr:row>
          <xdr:rowOff>0</xdr:rowOff>
        </xdr:to>
        <xdr:sp macro="" textlink="">
          <xdr:nvSpPr>
            <xdr:cNvPr id="10495" name="Option Button 1279" hidden="1">
              <a:extLst>
                <a:ext uri="{63B3BB69-23CF-44E3-9099-C40C66FF867C}">
                  <a14:compatExt spid="_x0000_s10495"/>
                </a:ext>
                <a:ext uri="{FF2B5EF4-FFF2-40B4-BE49-F238E27FC236}">
                  <a16:creationId xmlns:a16="http://schemas.microsoft.com/office/drawing/2014/main" id="{00000000-0008-0000-0400-0000F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92</xdr:row>
          <xdr:rowOff>0</xdr:rowOff>
        </xdr:from>
        <xdr:to>
          <xdr:col>6</xdr:col>
          <xdr:colOff>335280</xdr:colOff>
          <xdr:row>93</xdr:row>
          <xdr:rowOff>0</xdr:rowOff>
        </xdr:to>
        <xdr:sp macro="" textlink="">
          <xdr:nvSpPr>
            <xdr:cNvPr id="10496" name="Option Button 1280" hidden="1">
              <a:extLst>
                <a:ext uri="{63B3BB69-23CF-44E3-9099-C40C66FF867C}">
                  <a14:compatExt spid="_x0000_s10496"/>
                </a:ext>
                <a:ext uri="{FF2B5EF4-FFF2-40B4-BE49-F238E27FC236}">
                  <a16:creationId xmlns:a16="http://schemas.microsoft.com/office/drawing/2014/main" id="{00000000-0008-0000-0400-00000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92</xdr:row>
          <xdr:rowOff>0</xdr:rowOff>
        </xdr:from>
        <xdr:to>
          <xdr:col>7</xdr:col>
          <xdr:colOff>312420</xdr:colOff>
          <xdr:row>93</xdr:row>
          <xdr:rowOff>0</xdr:rowOff>
        </xdr:to>
        <xdr:sp macro="" textlink="">
          <xdr:nvSpPr>
            <xdr:cNvPr id="10497" name="Option Button 1281" hidden="1">
              <a:extLst>
                <a:ext uri="{63B3BB69-23CF-44E3-9099-C40C66FF867C}">
                  <a14:compatExt spid="_x0000_s10497"/>
                </a:ext>
                <a:ext uri="{FF2B5EF4-FFF2-40B4-BE49-F238E27FC236}">
                  <a16:creationId xmlns:a16="http://schemas.microsoft.com/office/drawing/2014/main" id="{00000000-0008-0000-0400-00000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92</xdr:row>
          <xdr:rowOff>0</xdr:rowOff>
        </xdr:from>
        <xdr:to>
          <xdr:col>8</xdr:col>
          <xdr:colOff>327660</xdr:colOff>
          <xdr:row>93</xdr:row>
          <xdr:rowOff>0</xdr:rowOff>
        </xdr:to>
        <xdr:sp macro="" textlink="">
          <xdr:nvSpPr>
            <xdr:cNvPr id="10498" name="Option Button 1282" hidden="1">
              <a:extLst>
                <a:ext uri="{63B3BB69-23CF-44E3-9099-C40C66FF867C}">
                  <a14:compatExt spid="_x0000_s10498"/>
                </a:ext>
                <a:ext uri="{FF2B5EF4-FFF2-40B4-BE49-F238E27FC236}">
                  <a16:creationId xmlns:a16="http://schemas.microsoft.com/office/drawing/2014/main" id="{00000000-0008-0000-0400-00000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92</xdr:row>
          <xdr:rowOff>0</xdr:rowOff>
        </xdr:from>
        <xdr:to>
          <xdr:col>9</xdr:col>
          <xdr:colOff>327660</xdr:colOff>
          <xdr:row>93</xdr:row>
          <xdr:rowOff>0</xdr:rowOff>
        </xdr:to>
        <xdr:sp macro="" textlink="">
          <xdr:nvSpPr>
            <xdr:cNvPr id="10499" name="Option Button 1283" hidden="1">
              <a:extLst>
                <a:ext uri="{63B3BB69-23CF-44E3-9099-C40C66FF867C}">
                  <a14:compatExt spid="_x0000_s10499"/>
                </a:ext>
                <a:ext uri="{FF2B5EF4-FFF2-40B4-BE49-F238E27FC236}">
                  <a16:creationId xmlns:a16="http://schemas.microsoft.com/office/drawing/2014/main" id="{00000000-0008-0000-0400-00000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135</xdr:row>
          <xdr:rowOff>0</xdr:rowOff>
        </xdr:from>
        <xdr:to>
          <xdr:col>0</xdr:col>
          <xdr:colOff>342900</xdr:colOff>
          <xdr:row>136</xdr:row>
          <xdr:rowOff>0</xdr:rowOff>
        </xdr:to>
        <xdr:sp macro="" textlink="">
          <xdr:nvSpPr>
            <xdr:cNvPr id="10520" name="Option Button 1304" hidden="1">
              <a:extLst>
                <a:ext uri="{63B3BB69-23CF-44E3-9099-C40C66FF867C}">
                  <a14:compatExt spid="_x0000_s10520"/>
                </a:ext>
                <a:ext uri="{FF2B5EF4-FFF2-40B4-BE49-F238E27FC236}">
                  <a16:creationId xmlns:a16="http://schemas.microsoft.com/office/drawing/2014/main" id="{00000000-0008-0000-0400-00001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135</xdr:row>
          <xdr:rowOff>0</xdr:rowOff>
        </xdr:from>
        <xdr:to>
          <xdr:col>1</xdr:col>
          <xdr:colOff>342900</xdr:colOff>
          <xdr:row>136</xdr:row>
          <xdr:rowOff>0</xdr:rowOff>
        </xdr:to>
        <xdr:sp macro="" textlink="">
          <xdr:nvSpPr>
            <xdr:cNvPr id="10521" name="Option Button 1305" hidden="1">
              <a:extLst>
                <a:ext uri="{63B3BB69-23CF-44E3-9099-C40C66FF867C}">
                  <a14:compatExt spid="_x0000_s10521"/>
                </a:ext>
                <a:ext uri="{FF2B5EF4-FFF2-40B4-BE49-F238E27FC236}">
                  <a16:creationId xmlns:a16="http://schemas.microsoft.com/office/drawing/2014/main" id="{00000000-0008-0000-0400-00001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135</xdr:row>
          <xdr:rowOff>0</xdr:rowOff>
        </xdr:from>
        <xdr:to>
          <xdr:col>2</xdr:col>
          <xdr:colOff>342900</xdr:colOff>
          <xdr:row>136</xdr:row>
          <xdr:rowOff>0</xdr:rowOff>
        </xdr:to>
        <xdr:sp macro="" textlink="">
          <xdr:nvSpPr>
            <xdr:cNvPr id="10522" name="Option Button 1306" hidden="1">
              <a:extLst>
                <a:ext uri="{63B3BB69-23CF-44E3-9099-C40C66FF867C}">
                  <a14:compatExt spid="_x0000_s10522"/>
                </a:ext>
                <a:ext uri="{FF2B5EF4-FFF2-40B4-BE49-F238E27FC236}">
                  <a16:creationId xmlns:a16="http://schemas.microsoft.com/office/drawing/2014/main" id="{00000000-0008-0000-0400-00001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135</xdr:row>
          <xdr:rowOff>0</xdr:rowOff>
        </xdr:from>
        <xdr:to>
          <xdr:col>3</xdr:col>
          <xdr:colOff>342900</xdr:colOff>
          <xdr:row>136</xdr:row>
          <xdr:rowOff>0</xdr:rowOff>
        </xdr:to>
        <xdr:sp macro="" textlink="">
          <xdr:nvSpPr>
            <xdr:cNvPr id="10523" name="Option Button 1307" hidden="1">
              <a:extLst>
                <a:ext uri="{63B3BB69-23CF-44E3-9099-C40C66FF867C}">
                  <a14:compatExt spid="_x0000_s10523"/>
                </a:ext>
                <a:ext uri="{FF2B5EF4-FFF2-40B4-BE49-F238E27FC236}">
                  <a16:creationId xmlns:a16="http://schemas.microsoft.com/office/drawing/2014/main" id="{00000000-0008-0000-0400-00001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135</xdr:row>
          <xdr:rowOff>0</xdr:rowOff>
        </xdr:from>
        <xdr:to>
          <xdr:col>4</xdr:col>
          <xdr:colOff>312420</xdr:colOff>
          <xdr:row>136</xdr:row>
          <xdr:rowOff>0</xdr:rowOff>
        </xdr:to>
        <xdr:sp macro="" textlink="">
          <xdr:nvSpPr>
            <xdr:cNvPr id="10524" name="Option Button 1308" hidden="1">
              <a:extLst>
                <a:ext uri="{63B3BB69-23CF-44E3-9099-C40C66FF867C}">
                  <a14:compatExt spid="_x0000_s10524"/>
                </a:ext>
                <a:ext uri="{FF2B5EF4-FFF2-40B4-BE49-F238E27FC236}">
                  <a16:creationId xmlns:a16="http://schemas.microsoft.com/office/drawing/2014/main" id="{00000000-0008-0000-0400-00001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135</xdr:row>
          <xdr:rowOff>0</xdr:rowOff>
        </xdr:from>
        <xdr:to>
          <xdr:col>5</xdr:col>
          <xdr:colOff>350520</xdr:colOff>
          <xdr:row>136</xdr:row>
          <xdr:rowOff>0</xdr:rowOff>
        </xdr:to>
        <xdr:sp macro="" textlink="">
          <xdr:nvSpPr>
            <xdr:cNvPr id="10525" name="Option Button 1309" hidden="1">
              <a:extLst>
                <a:ext uri="{63B3BB69-23CF-44E3-9099-C40C66FF867C}">
                  <a14:compatExt spid="_x0000_s10525"/>
                </a:ext>
                <a:ext uri="{FF2B5EF4-FFF2-40B4-BE49-F238E27FC236}">
                  <a16:creationId xmlns:a16="http://schemas.microsoft.com/office/drawing/2014/main" id="{00000000-0008-0000-0400-00001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135</xdr:row>
          <xdr:rowOff>0</xdr:rowOff>
        </xdr:from>
        <xdr:to>
          <xdr:col>6</xdr:col>
          <xdr:colOff>335280</xdr:colOff>
          <xdr:row>136</xdr:row>
          <xdr:rowOff>0</xdr:rowOff>
        </xdr:to>
        <xdr:sp macro="" textlink="">
          <xdr:nvSpPr>
            <xdr:cNvPr id="10526" name="Option Button 1310" hidden="1">
              <a:extLst>
                <a:ext uri="{63B3BB69-23CF-44E3-9099-C40C66FF867C}">
                  <a14:compatExt spid="_x0000_s10526"/>
                </a:ext>
                <a:ext uri="{FF2B5EF4-FFF2-40B4-BE49-F238E27FC236}">
                  <a16:creationId xmlns:a16="http://schemas.microsoft.com/office/drawing/2014/main" id="{00000000-0008-0000-0400-00001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135</xdr:row>
          <xdr:rowOff>0</xdr:rowOff>
        </xdr:from>
        <xdr:to>
          <xdr:col>7</xdr:col>
          <xdr:colOff>312420</xdr:colOff>
          <xdr:row>136</xdr:row>
          <xdr:rowOff>0</xdr:rowOff>
        </xdr:to>
        <xdr:sp macro="" textlink="">
          <xdr:nvSpPr>
            <xdr:cNvPr id="10527" name="Option Button 1311" hidden="1">
              <a:extLst>
                <a:ext uri="{63B3BB69-23CF-44E3-9099-C40C66FF867C}">
                  <a14:compatExt spid="_x0000_s10527"/>
                </a:ext>
                <a:ext uri="{FF2B5EF4-FFF2-40B4-BE49-F238E27FC236}">
                  <a16:creationId xmlns:a16="http://schemas.microsoft.com/office/drawing/2014/main" id="{00000000-0008-0000-0400-00001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135</xdr:row>
          <xdr:rowOff>0</xdr:rowOff>
        </xdr:from>
        <xdr:to>
          <xdr:col>8</xdr:col>
          <xdr:colOff>327660</xdr:colOff>
          <xdr:row>136</xdr:row>
          <xdr:rowOff>0</xdr:rowOff>
        </xdr:to>
        <xdr:sp macro="" textlink="">
          <xdr:nvSpPr>
            <xdr:cNvPr id="10528" name="Option Button 1312" hidden="1">
              <a:extLst>
                <a:ext uri="{63B3BB69-23CF-44E3-9099-C40C66FF867C}">
                  <a14:compatExt spid="_x0000_s10528"/>
                </a:ext>
                <a:ext uri="{FF2B5EF4-FFF2-40B4-BE49-F238E27FC236}">
                  <a16:creationId xmlns:a16="http://schemas.microsoft.com/office/drawing/2014/main" id="{00000000-0008-0000-0400-00002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135</xdr:row>
          <xdr:rowOff>0</xdr:rowOff>
        </xdr:from>
        <xdr:to>
          <xdr:col>9</xdr:col>
          <xdr:colOff>327660</xdr:colOff>
          <xdr:row>136</xdr:row>
          <xdr:rowOff>0</xdr:rowOff>
        </xdr:to>
        <xdr:sp macro="" textlink="">
          <xdr:nvSpPr>
            <xdr:cNvPr id="10529" name="Option Button 1313" hidden="1">
              <a:extLst>
                <a:ext uri="{63B3BB69-23CF-44E3-9099-C40C66FF867C}">
                  <a14:compatExt spid="_x0000_s10529"/>
                </a:ext>
                <a:ext uri="{FF2B5EF4-FFF2-40B4-BE49-F238E27FC236}">
                  <a16:creationId xmlns:a16="http://schemas.microsoft.com/office/drawing/2014/main" id="{00000000-0008-0000-0400-00002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178</xdr:row>
          <xdr:rowOff>0</xdr:rowOff>
        </xdr:from>
        <xdr:to>
          <xdr:col>0</xdr:col>
          <xdr:colOff>342900</xdr:colOff>
          <xdr:row>179</xdr:row>
          <xdr:rowOff>0</xdr:rowOff>
        </xdr:to>
        <xdr:sp macro="" textlink="">
          <xdr:nvSpPr>
            <xdr:cNvPr id="10548" name="Option Button 1332" hidden="1">
              <a:extLst>
                <a:ext uri="{63B3BB69-23CF-44E3-9099-C40C66FF867C}">
                  <a14:compatExt spid="_x0000_s10548"/>
                </a:ext>
                <a:ext uri="{FF2B5EF4-FFF2-40B4-BE49-F238E27FC236}">
                  <a16:creationId xmlns:a16="http://schemas.microsoft.com/office/drawing/2014/main" id="{00000000-0008-0000-0400-00003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178</xdr:row>
          <xdr:rowOff>0</xdr:rowOff>
        </xdr:from>
        <xdr:to>
          <xdr:col>1</xdr:col>
          <xdr:colOff>342900</xdr:colOff>
          <xdr:row>179</xdr:row>
          <xdr:rowOff>0</xdr:rowOff>
        </xdr:to>
        <xdr:sp macro="" textlink="">
          <xdr:nvSpPr>
            <xdr:cNvPr id="10549" name="Option Button 1333" hidden="1">
              <a:extLst>
                <a:ext uri="{63B3BB69-23CF-44E3-9099-C40C66FF867C}">
                  <a14:compatExt spid="_x0000_s10549"/>
                </a:ext>
                <a:ext uri="{FF2B5EF4-FFF2-40B4-BE49-F238E27FC236}">
                  <a16:creationId xmlns:a16="http://schemas.microsoft.com/office/drawing/2014/main" id="{00000000-0008-0000-0400-00003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178</xdr:row>
          <xdr:rowOff>0</xdr:rowOff>
        </xdr:from>
        <xdr:to>
          <xdr:col>2</xdr:col>
          <xdr:colOff>342900</xdr:colOff>
          <xdr:row>179</xdr:row>
          <xdr:rowOff>0</xdr:rowOff>
        </xdr:to>
        <xdr:sp macro="" textlink="">
          <xdr:nvSpPr>
            <xdr:cNvPr id="10550" name="Option Button 1334" hidden="1">
              <a:extLst>
                <a:ext uri="{63B3BB69-23CF-44E3-9099-C40C66FF867C}">
                  <a14:compatExt spid="_x0000_s10550"/>
                </a:ext>
                <a:ext uri="{FF2B5EF4-FFF2-40B4-BE49-F238E27FC236}">
                  <a16:creationId xmlns:a16="http://schemas.microsoft.com/office/drawing/2014/main" id="{00000000-0008-0000-0400-00003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178</xdr:row>
          <xdr:rowOff>0</xdr:rowOff>
        </xdr:from>
        <xdr:to>
          <xdr:col>3</xdr:col>
          <xdr:colOff>342900</xdr:colOff>
          <xdr:row>179</xdr:row>
          <xdr:rowOff>0</xdr:rowOff>
        </xdr:to>
        <xdr:sp macro="" textlink="">
          <xdr:nvSpPr>
            <xdr:cNvPr id="10551" name="Option Button 1335" hidden="1">
              <a:extLst>
                <a:ext uri="{63B3BB69-23CF-44E3-9099-C40C66FF867C}">
                  <a14:compatExt spid="_x0000_s10551"/>
                </a:ext>
                <a:ext uri="{FF2B5EF4-FFF2-40B4-BE49-F238E27FC236}">
                  <a16:creationId xmlns:a16="http://schemas.microsoft.com/office/drawing/2014/main" id="{00000000-0008-0000-0400-00003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178</xdr:row>
          <xdr:rowOff>0</xdr:rowOff>
        </xdr:from>
        <xdr:to>
          <xdr:col>4</xdr:col>
          <xdr:colOff>312420</xdr:colOff>
          <xdr:row>179</xdr:row>
          <xdr:rowOff>0</xdr:rowOff>
        </xdr:to>
        <xdr:sp macro="" textlink="">
          <xdr:nvSpPr>
            <xdr:cNvPr id="10552" name="Option Button 1336" hidden="1">
              <a:extLst>
                <a:ext uri="{63B3BB69-23CF-44E3-9099-C40C66FF867C}">
                  <a14:compatExt spid="_x0000_s10552"/>
                </a:ext>
                <a:ext uri="{FF2B5EF4-FFF2-40B4-BE49-F238E27FC236}">
                  <a16:creationId xmlns:a16="http://schemas.microsoft.com/office/drawing/2014/main" id="{00000000-0008-0000-0400-00003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178</xdr:row>
          <xdr:rowOff>0</xdr:rowOff>
        </xdr:from>
        <xdr:to>
          <xdr:col>5</xdr:col>
          <xdr:colOff>350520</xdr:colOff>
          <xdr:row>179</xdr:row>
          <xdr:rowOff>0</xdr:rowOff>
        </xdr:to>
        <xdr:sp macro="" textlink="">
          <xdr:nvSpPr>
            <xdr:cNvPr id="10553" name="Option Button 1337" hidden="1">
              <a:extLst>
                <a:ext uri="{63B3BB69-23CF-44E3-9099-C40C66FF867C}">
                  <a14:compatExt spid="_x0000_s10553"/>
                </a:ext>
                <a:ext uri="{FF2B5EF4-FFF2-40B4-BE49-F238E27FC236}">
                  <a16:creationId xmlns:a16="http://schemas.microsoft.com/office/drawing/2014/main" id="{00000000-0008-0000-0400-00003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178</xdr:row>
          <xdr:rowOff>0</xdr:rowOff>
        </xdr:from>
        <xdr:to>
          <xdr:col>6</xdr:col>
          <xdr:colOff>335280</xdr:colOff>
          <xdr:row>179</xdr:row>
          <xdr:rowOff>0</xdr:rowOff>
        </xdr:to>
        <xdr:sp macro="" textlink="">
          <xdr:nvSpPr>
            <xdr:cNvPr id="10554" name="Option Button 1338" hidden="1">
              <a:extLst>
                <a:ext uri="{63B3BB69-23CF-44E3-9099-C40C66FF867C}">
                  <a14:compatExt spid="_x0000_s10554"/>
                </a:ext>
                <a:ext uri="{FF2B5EF4-FFF2-40B4-BE49-F238E27FC236}">
                  <a16:creationId xmlns:a16="http://schemas.microsoft.com/office/drawing/2014/main" id="{00000000-0008-0000-0400-00003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178</xdr:row>
          <xdr:rowOff>0</xdr:rowOff>
        </xdr:from>
        <xdr:to>
          <xdr:col>7</xdr:col>
          <xdr:colOff>312420</xdr:colOff>
          <xdr:row>179</xdr:row>
          <xdr:rowOff>0</xdr:rowOff>
        </xdr:to>
        <xdr:sp macro="" textlink="">
          <xdr:nvSpPr>
            <xdr:cNvPr id="10555" name="Option Button 1339" hidden="1">
              <a:extLst>
                <a:ext uri="{63B3BB69-23CF-44E3-9099-C40C66FF867C}">
                  <a14:compatExt spid="_x0000_s10555"/>
                </a:ext>
                <a:ext uri="{FF2B5EF4-FFF2-40B4-BE49-F238E27FC236}">
                  <a16:creationId xmlns:a16="http://schemas.microsoft.com/office/drawing/2014/main" id="{00000000-0008-0000-0400-00003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178</xdr:row>
          <xdr:rowOff>0</xdr:rowOff>
        </xdr:from>
        <xdr:to>
          <xdr:col>8</xdr:col>
          <xdr:colOff>327660</xdr:colOff>
          <xdr:row>179</xdr:row>
          <xdr:rowOff>0</xdr:rowOff>
        </xdr:to>
        <xdr:sp macro="" textlink="">
          <xdr:nvSpPr>
            <xdr:cNvPr id="10556" name="Option Button 1340" hidden="1">
              <a:extLst>
                <a:ext uri="{63B3BB69-23CF-44E3-9099-C40C66FF867C}">
                  <a14:compatExt spid="_x0000_s10556"/>
                </a:ext>
                <a:ext uri="{FF2B5EF4-FFF2-40B4-BE49-F238E27FC236}">
                  <a16:creationId xmlns:a16="http://schemas.microsoft.com/office/drawing/2014/main" id="{00000000-0008-0000-0400-00003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178</xdr:row>
          <xdr:rowOff>0</xdr:rowOff>
        </xdr:from>
        <xdr:to>
          <xdr:col>9</xdr:col>
          <xdr:colOff>327660</xdr:colOff>
          <xdr:row>179</xdr:row>
          <xdr:rowOff>0</xdr:rowOff>
        </xdr:to>
        <xdr:sp macro="" textlink="">
          <xdr:nvSpPr>
            <xdr:cNvPr id="10557" name="Option Button 1341" hidden="1">
              <a:extLst>
                <a:ext uri="{63B3BB69-23CF-44E3-9099-C40C66FF867C}">
                  <a14:compatExt spid="_x0000_s10557"/>
                </a:ext>
                <a:ext uri="{FF2B5EF4-FFF2-40B4-BE49-F238E27FC236}">
                  <a16:creationId xmlns:a16="http://schemas.microsoft.com/office/drawing/2014/main" id="{00000000-0008-0000-0400-00003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221</xdr:row>
          <xdr:rowOff>0</xdr:rowOff>
        </xdr:from>
        <xdr:to>
          <xdr:col>0</xdr:col>
          <xdr:colOff>342900</xdr:colOff>
          <xdr:row>222</xdr:row>
          <xdr:rowOff>0</xdr:rowOff>
        </xdr:to>
        <xdr:sp macro="" textlink="">
          <xdr:nvSpPr>
            <xdr:cNvPr id="10576" name="Option Button 1360" hidden="1">
              <a:extLst>
                <a:ext uri="{63B3BB69-23CF-44E3-9099-C40C66FF867C}">
                  <a14:compatExt spid="_x0000_s10576"/>
                </a:ext>
                <a:ext uri="{FF2B5EF4-FFF2-40B4-BE49-F238E27FC236}">
                  <a16:creationId xmlns:a16="http://schemas.microsoft.com/office/drawing/2014/main" id="{00000000-0008-0000-0400-00005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221</xdr:row>
          <xdr:rowOff>0</xdr:rowOff>
        </xdr:from>
        <xdr:to>
          <xdr:col>1</xdr:col>
          <xdr:colOff>342900</xdr:colOff>
          <xdr:row>222</xdr:row>
          <xdr:rowOff>0</xdr:rowOff>
        </xdr:to>
        <xdr:sp macro="" textlink="">
          <xdr:nvSpPr>
            <xdr:cNvPr id="10577" name="Option Button 1361" hidden="1">
              <a:extLst>
                <a:ext uri="{63B3BB69-23CF-44E3-9099-C40C66FF867C}">
                  <a14:compatExt spid="_x0000_s10577"/>
                </a:ext>
                <a:ext uri="{FF2B5EF4-FFF2-40B4-BE49-F238E27FC236}">
                  <a16:creationId xmlns:a16="http://schemas.microsoft.com/office/drawing/2014/main" id="{00000000-0008-0000-0400-00005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221</xdr:row>
          <xdr:rowOff>0</xdr:rowOff>
        </xdr:from>
        <xdr:to>
          <xdr:col>2</xdr:col>
          <xdr:colOff>342900</xdr:colOff>
          <xdr:row>222</xdr:row>
          <xdr:rowOff>0</xdr:rowOff>
        </xdr:to>
        <xdr:sp macro="" textlink="">
          <xdr:nvSpPr>
            <xdr:cNvPr id="10578" name="Option Button 1362" hidden="1">
              <a:extLst>
                <a:ext uri="{63B3BB69-23CF-44E3-9099-C40C66FF867C}">
                  <a14:compatExt spid="_x0000_s10578"/>
                </a:ext>
                <a:ext uri="{FF2B5EF4-FFF2-40B4-BE49-F238E27FC236}">
                  <a16:creationId xmlns:a16="http://schemas.microsoft.com/office/drawing/2014/main" id="{00000000-0008-0000-0400-00005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221</xdr:row>
          <xdr:rowOff>0</xdr:rowOff>
        </xdr:from>
        <xdr:to>
          <xdr:col>3</xdr:col>
          <xdr:colOff>342900</xdr:colOff>
          <xdr:row>222</xdr:row>
          <xdr:rowOff>0</xdr:rowOff>
        </xdr:to>
        <xdr:sp macro="" textlink="">
          <xdr:nvSpPr>
            <xdr:cNvPr id="10579" name="Option Button 1363" hidden="1">
              <a:extLst>
                <a:ext uri="{63B3BB69-23CF-44E3-9099-C40C66FF867C}">
                  <a14:compatExt spid="_x0000_s10579"/>
                </a:ext>
                <a:ext uri="{FF2B5EF4-FFF2-40B4-BE49-F238E27FC236}">
                  <a16:creationId xmlns:a16="http://schemas.microsoft.com/office/drawing/2014/main" id="{00000000-0008-0000-0400-00005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221</xdr:row>
          <xdr:rowOff>0</xdr:rowOff>
        </xdr:from>
        <xdr:to>
          <xdr:col>4</xdr:col>
          <xdr:colOff>312420</xdr:colOff>
          <xdr:row>222</xdr:row>
          <xdr:rowOff>0</xdr:rowOff>
        </xdr:to>
        <xdr:sp macro="" textlink="">
          <xdr:nvSpPr>
            <xdr:cNvPr id="10580" name="Option Button 1364" hidden="1">
              <a:extLst>
                <a:ext uri="{63B3BB69-23CF-44E3-9099-C40C66FF867C}">
                  <a14:compatExt spid="_x0000_s10580"/>
                </a:ext>
                <a:ext uri="{FF2B5EF4-FFF2-40B4-BE49-F238E27FC236}">
                  <a16:creationId xmlns:a16="http://schemas.microsoft.com/office/drawing/2014/main" id="{00000000-0008-0000-0400-00005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221</xdr:row>
          <xdr:rowOff>0</xdr:rowOff>
        </xdr:from>
        <xdr:to>
          <xdr:col>5</xdr:col>
          <xdr:colOff>350520</xdr:colOff>
          <xdr:row>222</xdr:row>
          <xdr:rowOff>0</xdr:rowOff>
        </xdr:to>
        <xdr:sp macro="" textlink="">
          <xdr:nvSpPr>
            <xdr:cNvPr id="10581" name="Option Button 1365" hidden="1">
              <a:extLst>
                <a:ext uri="{63B3BB69-23CF-44E3-9099-C40C66FF867C}">
                  <a14:compatExt spid="_x0000_s10581"/>
                </a:ext>
                <a:ext uri="{FF2B5EF4-FFF2-40B4-BE49-F238E27FC236}">
                  <a16:creationId xmlns:a16="http://schemas.microsoft.com/office/drawing/2014/main" id="{00000000-0008-0000-0400-00005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221</xdr:row>
          <xdr:rowOff>0</xdr:rowOff>
        </xdr:from>
        <xdr:to>
          <xdr:col>6</xdr:col>
          <xdr:colOff>335280</xdr:colOff>
          <xdr:row>222</xdr:row>
          <xdr:rowOff>0</xdr:rowOff>
        </xdr:to>
        <xdr:sp macro="" textlink="">
          <xdr:nvSpPr>
            <xdr:cNvPr id="10582" name="Option Button 1366" hidden="1">
              <a:extLst>
                <a:ext uri="{63B3BB69-23CF-44E3-9099-C40C66FF867C}">
                  <a14:compatExt spid="_x0000_s10582"/>
                </a:ext>
                <a:ext uri="{FF2B5EF4-FFF2-40B4-BE49-F238E27FC236}">
                  <a16:creationId xmlns:a16="http://schemas.microsoft.com/office/drawing/2014/main" id="{00000000-0008-0000-0400-00005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221</xdr:row>
          <xdr:rowOff>0</xdr:rowOff>
        </xdr:from>
        <xdr:to>
          <xdr:col>7</xdr:col>
          <xdr:colOff>312420</xdr:colOff>
          <xdr:row>222</xdr:row>
          <xdr:rowOff>0</xdr:rowOff>
        </xdr:to>
        <xdr:sp macro="" textlink="">
          <xdr:nvSpPr>
            <xdr:cNvPr id="10583" name="Option Button 1367" hidden="1">
              <a:extLst>
                <a:ext uri="{63B3BB69-23CF-44E3-9099-C40C66FF867C}">
                  <a14:compatExt spid="_x0000_s10583"/>
                </a:ext>
                <a:ext uri="{FF2B5EF4-FFF2-40B4-BE49-F238E27FC236}">
                  <a16:creationId xmlns:a16="http://schemas.microsoft.com/office/drawing/2014/main" id="{00000000-0008-0000-0400-00005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221</xdr:row>
          <xdr:rowOff>0</xdr:rowOff>
        </xdr:from>
        <xdr:to>
          <xdr:col>8</xdr:col>
          <xdr:colOff>327660</xdr:colOff>
          <xdr:row>222</xdr:row>
          <xdr:rowOff>0</xdr:rowOff>
        </xdr:to>
        <xdr:sp macro="" textlink="">
          <xdr:nvSpPr>
            <xdr:cNvPr id="10584" name="Option Button 1368" hidden="1">
              <a:extLst>
                <a:ext uri="{63B3BB69-23CF-44E3-9099-C40C66FF867C}">
                  <a14:compatExt spid="_x0000_s10584"/>
                </a:ext>
                <a:ext uri="{FF2B5EF4-FFF2-40B4-BE49-F238E27FC236}">
                  <a16:creationId xmlns:a16="http://schemas.microsoft.com/office/drawing/2014/main" id="{00000000-0008-0000-0400-00005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221</xdr:row>
          <xdr:rowOff>0</xdr:rowOff>
        </xdr:from>
        <xdr:to>
          <xdr:col>9</xdr:col>
          <xdr:colOff>327660</xdr:colOff>
          <xdr:row>222</xdr:row>
          <xdr:rowOff>0</xdr:rowOff>
        </xdr:to>
        <xdr:sp macro="" textlink="">
          <xdr:nvSpPr>
            <xdr:cNvPr id="10585" name="Option Button 1369" hidden="1">
              <a:extLst>
                <a:ext uri="{63B3BB69-23CF-44E3-9099-C40C66FF867C}">
                  <a14:compatExt spid="_x0000_s10585"/>
                </a:ext>
                <a:ext uri="{FF2B5EF4-FFF2-40B4-BE49-F238E27FC236}">
                  <a16:creationId xmlns:a16="http://schemas.microsoft.com/office/drawing/2014/main" id="{00000000-0008-0000-0400-00005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264</xdr:row>
          <xdr:rowOff>0</xdr:rowOff>
        </xdr:from>
        <xdr:to>
          <xdr:col>0</xdr:col>
          <xdr:colOff>342900</xdr:colOff>
          <xdr:row>265</xdr:row>
          <xdr:rowOff>0</xdr:rowOff>
        </xdr:to>
        <xdr:sp macro="" textlink="">
          <xdr:nvSpPr>
            <xdr:cNvPr id="10604" name="Option Button 1388" hidden="1">
              <a:extLst>
                <a:ext uri="{63B3BB69-23CF-44E3-9099-C40C66FF867C}">
                  <a14:compatExt spid="_x0000_s10604"/>
                </a:ext>
                <a:ext uri="{FF2B5EF4-FFF2-40B4-BE49-F238E27FC236}">
                  <a16:creationId xmlns:a16="http://schemas.microsoft.com/office/drawing/2014/main" id="{00000000-0008-0000-0400-00006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264</xdr:row>
          <xdr:rowOff>0</xdr:rowOff>
        </xdr:from>
        <xdr:to>
          <xdr:col>1</xdr:col>
          <xdr:colOff>342900</xdr:colOff>
          <xdr:row>265</xdr:row>
          <xdr:rowOff>0</xdr:rowOff>
        </xdr:to>
        <xdr:sp macro="" textlink="">
          <xdr:nvSpPr>
            <xdr:cNvPr id="10605" name="Option Button 1389" hidden="1">
              <a:extLst>
                <a:ext uri="{63B3BB69-23CF-44E3-9099-C40C66FF867C}">
                  <a14:compatExt spid="_x0000_s10605"/>
                </a:ext>
                <a:ext uri="{FF2B5EF4-FFF2-40B4-BE49-F238E27FC236}">
                  <a16:creationId xmlns:a16="http://schemas.microsoft.com/office/drawing/2014/main" id="{00000000-0008-0000-0400-00006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264</xdr:row>
          <xdr:rowOff>0</xdr:rowOff>
        </xdr:from>
        <xdr:to>
          <xdr:col>2</xdr:col>
          <xdr:colOff>342900</xdr:colOff>
          <xdr:row>265</xdr:row>
          <xdr:rowOff>0</xdr:rowOff>
        </xdr:to>
        <xdr:sp macro="" textlink="">
          <xdr:nvSpPr>
            <xdr:cNvPr id="10606" name="Option Button 1390" hidden="1">
              <a:extLst>
                <a:ext uri="{63B3BB69-23CF-44E3-9099-C40C66FF867C}">
                  <a14:compatExt spid="_x0000_s10606"/>
                </a:ext>
                <a:ext uri="{FF2B5EF4-FFF2-40B4-BE49-F238E27FC236}">
                  <a16:creationId xmlns:a16="http://schemas.microsoft.com/office/drawing/2014/main" id="{00000000-0008-0000-0400-00006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264</xdr:row>
          <xdr:rowOff>0</xdr:rowOff>
        </xdr:from>
        <xdr:to>
          <xdr:col>3</xdr:col>
          <xdr:colOff>342900</xdr:colOff>
          <xdr:row>265</xdr:row>
          <xdr:rowOff>0</xdr:rowOff>
        </xdr:to>
        <xdr:sp macro="" textlink="">
          <xdr:nvSpPr>
            <xdr:cNvPr id="10607" name="Option Button 1391" hidden="1">
              <a:extLst>
                <a:ext uri="{63B3BB69-23CF-44E3-9099-C40C66FF867C}">
                  <a14:compatExt spid="_x0000_s10607"/>
                </a:ext>
                <a:ext uri="{FF2B5EF4-FFF2-40B4-BE49-F238E27FC236}">
                  <a16:creationId xmlns:a16="http://schemas.microsoft.com/office/drawing/2014/main" id="{00000000-0008-0000-0400-00006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264</xdr:row>
          <xdr:rowOff>0</xdr:rowOff>
        </xdr:from>
        <xdr:to>
          <xdr:col>4</xdr:col>
          <xdr:colOff>312420</xdr:colOff>
          <xdr:row>265</xdr:row>
          <xdr:rowOff>0</xdr:rowOff>
        </xdr:to>
        <xdr:sp macro="" textlink="">
          <xdr:nvSpPr>
            <xdr:cNvPr id="10608" name="Option Button 1392" hidden="1">
              <a:extLst>
                <a:ext uri="{63B3BB69-23CF-44E3-9099-C40C66FF867C}">
                  <a14:compatExt spid="_x0000_s10608"/>
                </a:ext>
                <a:ext uri="{FF2B5EF4-FFF2-40B4-BE49-F238E27FC236}">
                  <a16:creationId xmlns:a16="http://schemas.microsoft.com/office/drawing/2014/main" id="{00000000-0008-0000-0400-00007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264</xdr:row>
          <xdr:rowOff>0</xdr:rowOff>
        </xdr:from>
        <xdr:to>
          <xdr:col>5</xdr:col>
          <xdr:colOff>350520</xdr:colOff>
          <xdr:row>265</xdr:row>
          <xdr:rowOff>0</xdr:rowOff>
        </xdr:to>
        <xdr:sp macro="" textlink="">
          <xdr:nvSpPr>
            <xdr:cNvPr id="10609" name="Option Button 1393" hidden="1">
              <a:extLst>
                <a:ext uri="{63B3BB69-23CF-44E3-9099-C40C66FF867C}">
                  <a14:compatExt spid="_x0000_s10609"/>
                </a:ext>
                <a:ext uri="{FF2B5EF4-FFF2-40B4-BE49-F238E27FC236}">
                  <a16:creationId xmlns:a16="http://schemas.microsoft.com/office/drawing/2014/main" id="{00000000-0008-0000-0400-00007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264</xdr:row>
          <xdr:rowOff>0</xdr:rowOff>
        </xdr:from>
        <xdr:to>
          <xdr:col>6</xdr:col>
          <xdr:colOff>335280</xdr:colOff>
          <xdr:row>265</xdr:row>
          <xdr:rowOff>0</xdr:rowOff>
        </xdr:to>
        <xdr:sp macro="" textlink="">
          <xdr:nvSpPr>
            <xdr:cNvPr id="10610" name="Option Button 1394" hidden="1">
              <a:extLst>
                <a:ext uri="{63B3BB69-23CF-44E3-9099-C40C66FF867C}">
                  <a14:compatExt spid="_x0000_s10610"/>
                </a:ext>
                <a:ext uri="{FF2B5EF4-FFF2-40B4-BE49-F238E27FC236}">
                  <a16:creationId xmlns:a16="http://schemas.microsoft.com/office/drawing/2014/main" id="{00000000-0008-0000-0400-00007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264</xdr:row>
          <xdr:rowOff>0</xdr:rowOff>
        </xdr:from>
        <xdr:to>
          <xdr:col>7</xdr:col>
          <xdr:colOff>312420</xdr:colOff>
          <xdr:row>265</xdr:row>
          <xdr:rowOff>0</xdr:rowOff>
        </xdr:to>
        <xdr:sp macro="" textlink="">
          <xdr:nvSpPr>
            <xdr:cNvPr id="10611" name="Option Button 1395" hidden="1">
              <a:extLst>
                <a:ext uri="{63B3BB69-23CF-44E3-9099-C40C66FF867C}">
                  <a14:compatExt spid="_x0000_s10611"/>
                </a:ext>
                <a:ext uri="{FF2B5EF4-FFF2-40B4-BE49-F238E27FC236}">
                  <a16:creationId xmlns:a16="http://schemas.microsoft.com/office/drawing/2014/main" id="{00000000-0008-0000-0400-00007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264</xdr:row>
          <xdr:rowOff>0</xdr:rowOff>
        </xdr:from>
        <xdr:to>
          <xdr:col>8</xdr:col>
          <xdr:colOff>327660</xdr:colOff>
          <xdr:row>265</xdr:row>
          <xdr:rowOff>0</xdr:rowOff>
        </xdr:to>
        <xdr:sp macro="" textlink="">
          <xdr:nvSpPr>
            <xdr:cNvPr id="10612" name="Option Button 1396" hidden="1">
              <a:extLst>
                <a:ext uri="{63B3BB69-23CF-44E3-9099-C40C66FF867C}">
                  <a14:compatExt spid="_x0000_s10612"/>
                </a:ext>
                <a:ext uri="{FF2B5EF4-FFF2-40B4-BE49-F238E27FC236}">
                  <a16:creationId xmlns:a16="http://schemas.microsoft.com/office/drawing/2014/main" id="{00000000-0008-0000-0400-00007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264</xdr:row>
          <xdr:rowOff>0</xdr:rowOff>
        </xdr:from>
        <xdr:to>
          <xdr:col>9</xdr:col>
          <xdr:colOff>327660</xdr:colOff>
          <xdr:row>265</xdr:row>
          <xdr:rowOff>0</xdr:rowOff>
        </xdr:to>
        <xdr:sp macro="" textlink="">
          <xdr:nvSpPr>
            <xdr:cNvPr id="10613" name="Option Button 1397" hidden="1">
              <a:extLst>
                <a:ext uri="{63B3BB69-23CF-44E3-9099-C40C66FF867C}">
                  <a14:compatExt spid="_x0000_s10613"/>
                </a:ext>
                <a:ext uri="{FF2B5EF4-FFF2-40B4-BE49-F238E27FC236}">
                  <a16:creationId xmlns:a16="http://schemas.microsoft.com/office/drawing/2014/main" id="{00000000-0008-0000-0400-00007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307</xdr:row>
          <xdr:rowOff>0</xdr:rowOff>
        </xdr:from>
        <xdr:to>
          <xdr:col>0</xdr:col>
          <xdr:colOff>342900</xdr:colOff>
          <xdr:row>308</xdr:row>
          <xdr:rowOff>0</xdr:rowOff>
        </xdr:to>
        <xdr:sp macro="" textlink="">
          <xdr:nvSpPr>
            <xdr:cNvPr id="10632" name="Option Button 1416" hidden="1">
              <a:extLst>
                <a:ext uri="{63B3BB69-23CF-44E3-9099-C40C66FF867C}">
                  <a14:compatExt spid="_x0000_s10632"/>
                </a:ext>
                <a:ext uri="{FF2B5EF4-FFF2-40B4-BE49-F238E27FC236}">
                  <a16:creationId xmlns:a16="http://schemas.microsoft.com/office/drawing/2014/main" id="{00000000-0008-0000-0400-00008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307</xdr:row>
          <xdr:rowOff>0</xdr:rowOff>
        </xdr:from>
        <xdr:to>
          <xdr:col>1</xdr:col>
          <xdr:colOff>342900</xdr:colOff>
          <xdr:row>308</xdr:row>
          <xdr:rowOff>0</xdr:rowOff>
        </xdr:to>
        <xdr:sp macro="" textlink="">
          <xdr:nvSpPr>
            <xdr:cNvPr id="10633" name="Option Button 1417" hidden="1">
              <a:extLst>
                <a:ext uri="{63B3BB69-23CF-44E3-9099-C40C66FF867C}">
                  <a14:compatExt spid="_x0000_s10633"/>
                </a:ext>
                <a:ext uri="{FF2B5EF4-FFF2-40B4-BE49-F238E27FC236}">
                  <a16:creationId xmlns:a16="http://schemas.microsoft.com/office/drawing/2014/main" id="{00000000-0008-0000-0400-00008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307</xdr:row>
          <xdr:rowOff>0</xdr:rowOff>
        </xdr:from>
        <xdr:to>
          <xdr:col>2</xdr:col>
          <xdr:colOff>342900</xdr:colOff>
          <xdr:row>308</xdr:row>
          <xdr:rowOff>0</xdr:rowOff>
        </xdr:to>
        <xdr:sp macro="" textlink="">
          <xdr:nvSpPr>
            <xdr:cNvPr id="10634" name="Option Button 1418" hidden="1">
              <a:extLst>
                <a:ext uri="{63B3BB69-23CF-44E3-9099-C40C66FF867C}">
                  <a14:compatExt spid="_x0000_s10634"/>
                </a:ext>
                <a:ext uri="{FF2B5EF4-FFF2-40B4-BE49-F238E27FC236}">
                  <a16:creationId xmlns:a16="http://schemas.microsoft.com/office/drawing/2014/main" id="{00000000-0008-0000-0400-00008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307</xdr:row>
          <xdr:rowOff>0</xdr:rowOff>
        </xdr:from>
        <xdr:to>
          <xdr:col>3</xdr:col>
          <xdr:colOff>342900</xdr:colOff>
          <xdr:row>308</xdr:row>
          <xdr:rowOff>0</xdr:rowOff>
        </xdr:to>
        <xdr:sp macro="" textlink="">
          <xdr:nvSpPr>
            <xdr:cNvPr id="10635" name="Option Button 1419" hidden="1">
              <a:extLst>
                <a:ext uri="{63B3BB69-23CF-44E3-9099-C40C66FF867C}">
                  <a14:compatExt spid="_x0000_s10635"/>
                </a:ext>
                <a:ext uri="{FF2B5EF4-FFF2-40B4-BE49-F238E27FC236}">
                  <a16:creationId xmlns:a16="http://schemas.microsoft.com/office/drawing/2014/main" id="{00000000-0008-0000-0400-00008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307</xdr:row>
          <xdr:rowOff>0</xdr:rowOff>
        </xdr:from>
        <xdr:to>
          <xdr:col>4</xdr:col>
          <xdr:colOff>312420</xdr:colOff>
          <xdr:row>308</xdr:row>
          <xdr:rowOff>0</xdr:rowOff>
        </xdr:to>
        <xdr:sp macro="" textlink="">
          <xdr:nvSpPr>
            <xdr:cNvPr id="10636" name="Option Button 1420" hidden="1">
              <a:extLst>
                <a:ext uri="{63B3BB69-23CF-44E3-9099-C40C66FF867C}">
                  <a14:compatExt spid="_x0000_s10636"/>
                </a:ext>
                <a:ext uri="{FF2B5EF4-FFF2-40B4-BE49-F238E27FC236}">
                  <a16:creationId xmlns:a16="http://schemas.microsoft.com/office/drawing/2014/main" id="{00000000-0008-0000-0400-00008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307</xdr:row>
          <xdr:rowOff>0</xdr:rowOff>
        </xdr:from>
        <xdr:to>
          <xdr:col>5</xdr:col>
          <xdr:colOff>350520</xdr:colOff>
          <xdr:row>308</xdr:row>
          <xdr:rowOff>0</xdr:rowOff>
        </xdr:to>
        <xdr:sp macro="" textlink="">
          <xdr:nvSpPr>
            <xdr:cNvPr id="10637" name="Option Button 1421" hidden="1">
              <a:extLst>
                <a:ext uri="{63B3BB69-23CF-44E3-9099-C40C66FF867C}">
                  <a14:compatExt spid="_x0000_s10637"/>
                </a:ext>
                <a:ext uri="{FF2B5EF4-FFF2-40B4-BE49-F238E27FC236}">
                  <a16:creationId xmlns:a16="http://schemas.microsoft.com/office/drawing/2014/main" id="{00000000-0008-0000-0400-00008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307</xdr:row>
          <xdr:rowOff>0</xdr:rowOff>
        </xdr:from>
        <xdr:to>
          <xdr:col>6</xdr:col>
          <xdr:colOff>335280</xdr:colOff>
          <xdr:row>308</xdr:row>
          <xdr:rowOff>0</xdr:rowOff>
        </xdr:to>
        <xdr:sp macro="" textlink="">
          <xdr:nvSpPr>
            <xdr:cNvPr id="10638" name="Option Button 1422" hidden="1">
              <a:extLst>
                <a:ext uri="{63B3BB69-23CF-44E3-9099-C40C66FF867C}">
                  <a14:compatExt spid="_x0000_s10638"/>
                </a:ext>
                <a:ext uri="{FF2B5EF4-FFF2-40B4-BE49-F238E27FC236}">
                  <a16:creationId xmlns:a16="http://schemas.microsoft.com/office/drawing/2014/main" id="{00000000-0008-0000-0400-00008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307</xdr:row>
          <xdr:rowOff>0</xdr:rowOff>
        </xdr:from>
        <xdr:to>
          <xdr:col>7</xdr:col>
          <xdr:colOff>312420</xdr:colOff>
          <xdr:row>308</xdr:row>
          <xdr:rowOff>0</xdr:rowOff>
        </xdr:to>
        <xdr:sp macro="" textlink="">
          <xdr:nvSpPr>
            <xdr:cNvPr id="10639" name="Option Button 1423" hidden="1">
              <a:extLst>
                <a:ext uri="{63B3BB69-23CF-44E3-9099-C40C66FF867C}">
                  <a14:compatExt spid="_x0000_s10639"/>
                </a:ext>
                <a:ext uri="{FF2B5EF4-FFF2-40B4-BE49-F238E27FC236}">
                  <a16:creationId xmlns:a16="http://schemas.microsoft.com/office/drawing/2014/main" id="{00000000-0008-0000-0400-00008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307</xdr:row>
          <xdr:rowOff>0</xdr:rowOff>
        </xdr:from>
        <xdr:to>
          <xdr:col>8</xdr:col>
          <xdr:colOff>327660</xdr:colOff>
          <xdr:row>308</xdr:row>
          <xdr:rowOff>0</xdr:rowOff>
        </xdr:to>
        <xdr:sp macro="" textlink="">
          <xdr:nvSpPr>
            <xdr:cNvPr id="10640" name="Option Button 1424" hidden="1">
              <a:extLst>
                <a:ext uri="{63B3BB69-23CF-44E3-9099-C40C66FF867C}">
                  <a14:compatExt spid="_x0000_s10640"/>
                </a:ext>
                <a:ext uri="{FF2B5EF4-FFF2-40B4-BE49-F238E27FC236}">
                  <a16:creationId xmlns:a16="http://schemas.microsoft.com/office/drawing/2014/main" id="{00000000-0008-0000-0400-00009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307</xdr:row>
          <xdr:rowOff>0</xdr:rowOff>
        </xdr:from>
        <xdr:to>
          <xdr:col>9</xdr:col>
          <xdr:colOff>327660</xdr:colOff>
          <xdr:row>308</xdr:row>
          <xdr:rowOff>0</xdr:rowOff>
        </xdr:to>
        <xdr:sp macro="" textlink="">
          <xdr:nvSpPr>
            <xdr:cNvPr id="10641" name="Option Button 1425" hidden="1">
              <a:extLst>
                <a:ext uri="{63B3BB69-23CF-44E3-9099-C40C66FF867C}">
                  <a14:compatExt spid="_x0000_s10641"/>
                </a:ext>
                <a:ext uri="{FF2B5EF4-FFF2-40B4-BE49-F238E27FC236}">
                  <a16:creationId xmlns:a16="http://schemas.microsoft.com/office/drawing/2014/main" id="{00000000-0008-0000-0400-00009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350</xdr:row>
          <xdr:rowOff>0</xdr:rowOff>
        </xdr:from>
        <xdr:to>
          <xdr:col>0</xdr:col>
          <xdr:colOff>342900</xdr:colOff>
          <xdr:row>351</xdr:row>
          <xdr:rowOff>0</xdr:rowOff>
        </xdr:to>
        <xdr:sp macro="" textlink="">
          <xdr:nvSpPr>
            <xdr:cNvPr id="10660" name="Option Button 1444" hidden="1">
              <a:extLst>
                <a:ext uri="{63B3BB69-23CF-44E3-9099-C40C66FF867C}">
                  <a14:compatExt spid="_x0000_s10660"/>
                </a:ext>
                <a:ext uri="{FF2B5EF4-FFF2-40B4-BE49-F238E27FC236}">
                  <a16:creationId xmlns:a16="http://schemas.microsoft.com/office/drawing/2014/main" id="{00000000-0008-0000-0400-0000A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350</xdr:row>
          <xdr:rowOff>0</xdr:rowOff>
        </xdr:from>
        <xdr:to>
          <xdr:col>1</xdr:col>
          <xdr:colOff>342900</xdr:colOff>
          <xdr:row>351</xdr:row>
          <xdr:rowOff>0</xdr:rowOff>
        </xdr:to>
        <xdr:sp macro="" textlink="">
          <xdr:nvSpPr>
            <xdr:cNvPr id="10661" name="Option Button 1445" hidden="1">
              <a:extLst>
                <a:ext uri="{63B3BB69-23CF-44E3-9099-C40C66FF867C}">
                  <a14:compatExt spid="_x0000_s10661"/>
                </a:ext>
                <a:ext uri="{FF2B5EF4-FFF2-40B4-BE49-F238E27FC236}">
                  <a16:creationId xmlns:a16="http://schemas.microsoft.com/office/drawing/2014/main" id="{00000000-0008-0000-0400-0000A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350</xdr:row>
          <xdr:rowOff>0</xdr:rowOff>
        </xdr:from>
        <xdr:to>
          <xdr:col>2</xdr:col>
          <xdr:colOff>342900</xdr:colOff>
          <xdr:row>351</xdr:row>
          <xdr:rowOff>0</xdr:rowOff>
        </xdr:to>
        <xdr:sp macro="" textlink="">
          <xdr:nvSpPr>
            <xdr:cNvPr id="10662" name="Option Button 1446" hidden="1">
              <a:extLst>
                <a:ext uri="{63B3BB69-23CF-44E3-9099-C40C66FF867C}">
                  <a14:compatExt spid="_x0000_s10662"/>
                </a:ext>
                <a:ext uri="{FF2B5EF4-FFF2-40B4-BE49-F238E27FC236}">
                  <a16:creationId xmlns:a16="http://schemas.microsoft.com/office/drawing/2014/main" id="{00000000-0008-0000-0400-0000A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350</xdr:row>
          <xdr:rowOff>0</xdr:rowOff>
        </xdr:from>
        <xdr:to>
          <xdr:col>3</xdr:col>
          <xdr:colOff>342900</xdr:colOff>
          <xdr:row>351</xdr:row>
          <xdr:rowOff>0</xdr:rowOff>
        </xdr:to>
        <xdr:sp macro="" textlink="">
          <xdr:nvSpPr>
            <xdr:cNvPr id="10663" name="Option Button 1447" hidden="1">
              <a:extLst>
                <a:ext uri="{63B3BB69-23CF-44E3-9099-C40C66FF867C}">
                  <a14:compatExt spid="_x0000_s10663"/>
                </a:ext>
                <a:ext uri="{FF2B5EF4-FFF2-40B4-BE49-F238E27FC236}">
                  <a16:creationId xmlns:a16="http://schemas.microsoft.com/office/drawing/2014/main" id="{00000000-0008-0000-0400-0000A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350</xdr:row>
          <xdr:rowOff>0</xdr:rowOff>
        </xdr:from>
        <xdr:to>
          <xdr:col>4</xdr:col>
          <xdr:colOff>312420</xdr:colOff>
          <xdr:row>351</xdr:row>
          <xdr:rowOff>0</xdr:rowOff>
        </xdr:to>
        <xdr:sp macro="" textlink="">
          <xdr:nvSpPr>
            <xdr:cNvPr id="10664" name="Option Button 1448" hidden="1">
              <a:extLst>
                <a:ext uri="{63B3BB69-23CF-44E3-9099-C40C66FF867C}">
                  <a14:compatExt spid="_x0000_s10664"/>
                </a:ext>
                <a:ext uri="{FF2B5EF4-FFF2-40B4-BE49-F238E27FC236}">
                  <a16:creationId xmlns:a16="http://schemas.microsoft.com/office/drawing/2014/main" id="{00000000-0008-0000-0400-0000A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350</xdr:row>
          <xdr:rowOff>0</xdr:rowOff>
        </xdr:from>
        <xdr:to>
          <xdr:col>5</xdr:col>
          <xdr:colOff>350520</xdr:colOff>
          <xdr:row>351</xdr:row>
          <xdr:rowOff>0</xdr:rowOff>
        </xdr:to>
        <xdr:sp macro="" textlink="">
          <xdr:nvSpPr>
            <xdr:cNvPr id="10665" name="Option Button 1449" hidden="1">
              <a:extLst>
                <a:ext uri="{63B3BB69-23CF-44E3-9099-C40C66FF867C}">
                  <a14:compatExt spid="_x0000_s10665"/>
                </a:ext>
                <a:ext uri="{FF2B5EF4-FFF2-40B4-BE49-F238E27FC236}">
                  <a16:creationId xmlns:a16="http://schemas.microsoft.com/office/drawing/2014/main" id="{00000000-0008-0000-0400-0000A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350</xdr:row>
          <xdr:rowOff>0</xdr:rowOff>
        </xdr:from>
        <xdr:to>
          <xdr:col>6</xdr:col>
          <xdr:colOff>335280</xdr:colOff>
          <xdr:row>351</xdr:row>
          <xdr:rowOff>0</xdr:rowOff>
        </xdr:to>
        <xdr:sp macro="" textlink="">
          <xdr:nvSpPr>
            <xdr:cNvPr id="10666" name="Option Button 1450" hidden="1">
              <a:extLst>
                <a:ext uri="{63B3BB69-23CF-44E3-9099-C40C66FF867C}">
                  <a14:compatExt spid="_x0000_s10666"/>
                </a:ext>
                <a:ext uri="{FF2B5EF4-FFF2-40B4-BE49-F238E27FC236}">
                  <a16:creationId xmlns:a16="http://schemas.microsoft.com/office/drawing/2014/main" id="{00000000-0008-0000-0400-0000AA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350</xdr:row>
          <xdr:rowOff>0</xdr:rowOff>
        </xdr:from>
        <xdr:to>
          <xdr:col>7</xdr:col>
          <xdr:colOff>312420</xdr:colOff>
          <xdr:row>351</xdr:row>
          <xdr:rowOff>0</xdr:rowOff>
        </xdr:to>
        <xdr:sp macro="" textlink="">
          <xdr:nvSpPr>
            <xdr:cNvPr id="10667" name="Option Button 1451" hidden="1">
              <a:extLst>
                <a:ext uri="{63B3BB69-23CF-44E3-9099-C40C66FF867C}">
                  <a14:compatExt spid="_x0000_s10667"/>
                </a:ext>
                <a:ext uri="{FF2B5EF4-FFF2-40B4-BE49-F238E27FC236}">
                  <a16:creationId xmlns:a16="http://schemas.microsoft.com/office/drawing/2014/main" id="{00000000-0008-0000-0400-0000AB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350</xdr:row>
          <xdr:rowOff>0</xdr:rowOff>
        </xdr:from>
        <xdr:to>
          <xdr:col>8</xdr:col>
          <xdr:colOff>327660</xdr:colOff>
          <xdr:row>351</xdr:row>
          <xdr:rowOff>0</xdr:rowOff>
        </xdr:to>
        <xdr:sp macro="" textlink="">
          <xdr:nvSpPr>
            <xdr:cNvPr id="10668" name="Option Button 1452" hidden="1">
              <a:extLst>
                <a:ext uri="{63B3BB69-23CF-44E3-9099-C40C66FF867C}">
                  <a14:compatExt spid="_x0000_s10668"/>
                </a:ext>
                <a:ext uri="{FF2B5EF4-FFF2-40B4-BE49-F238E27FC236}">
                  <a16:creationId xmlns:a16="http://schemas.microsoft.com/office/drawing/2014/main" id="{00000000-0008-0000-0400-0000A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350</xdr:row>
          <xdr:rowOff>0</xdr:rowOff>
        </xdr:from>
        <xdr:to>
          <xdr:col>9</xdr:col>
          <xdr:colOff>327660</xdr:colOff>
          <xdr:row>351</xdr:row>
          <xdr:rowOff>0</xdr:rowOff>
        </xdr:to>
        <xdr:sp macro="" textlink="">
          <xdr:nvSpPr>
            <xdr:cNvPr id="10669" name="Option Button 1453" hidden="1">
              <a:extLst>
                <a:ext uri="{63B3BB69-23CF-44E3-9099-C40C66FF867C}">
                  <a14:compatExt spid="_x0000_s10669"/>
                </a:ext>
                <a:ext uri="{FF2B5EF4-FFF2-40B4-BE49-F238E27FC236}">
                  <a16:creationId xmlns:a16="http://schemas.microsoft.com/office/drawing/2014/main" id="{00000000-0008-0000-0400-0000AD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393</xdr:row>
          <xdr:rowOff>0</xdr:rowOff>
        </xdr:from>
        <xdr:to>
          <xdr:col>0</xdr:col>
          <xdr:colOff>342900</xdr:colOff>
          <xdr:row>394</xdr:row>
          <xdr:rowOff>0</xdr:rowOff>
        </xdr:to>
        <xdr:sp macro="" textlink="">
          <xdr:nvSpPr>
            <xdr:cNvPr id="10688" name="Option Button 1472" hidden="1">
              <a:extLst>
                <a:ext uri="{63B3BB69-23CF-44E3-9099-C40C66FF867C}">
                  <a14:compatExt spid="_x0000_s10688"/>
                </a:ext>
                <a:ext uri="{FF2B5EF4-FFF2-40B4-BE49-F238E27FC236}">
                  <a16:creationId xmlns:a16="http://schemas.microsoft.com/office/drawing/2014/main" id="{00000000-0008-0000-0400-0000C0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393</xdr:row>
          <xdr:rowOff>0</xdr:rowOff>
        </xdr:from>
        <xdr:to>
          <xdr:col>1</xdr:col>
          <xdr:colOff>342900</xdr:colOff>
          <xdr:row>394</xdr:row>
          <xdr:rowOff>0</xdr:rowOff>
        </xdr:to>
        <xdr:sp macro="" textlink="">
          <xdr:nvSpPr>
            <xdr:cNvPr id="10689" name="Option Button 1473" hidden="1">
              <a:extLst>
                <a:ext uri="{63B3BB69-23CF-44E3-9099-C40C66FF867C}">
                  <a14:compatExt spid="_x0000_s10689"/>
                </a:ext>
                <a:ext uri="{FF2B5EF4-FFF2-40B4-BE49-F238E27FC236}">
                  <a16:creationId xmlns:a16="http://schemas.microsoft.com/office/drawing/2014/main" id="{00000000-0008-0000-0400-0000C1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393</xdr:row>
          <xdr:rowOff>0</xdr:rowOff>
        </xdr:from>
        <xdr:to>
          <xdr:col>2</xdr:col>
          <xdr:colOff>342900</xdr:colOff>
          <xdr:row>394</xdr:row>
          <xdr:rowOff>0</xdr:rowOff>
        </xdr:to>
        <xdr:sp macro="" textlink="">
          <xdr:nvSpPr>
            <xdr:cNvPr id="10690" name="Option Button 1474" hidden="1">
              <a:extLst>
                <a:ext uri="{63B3BB69-23CF-44E3-9099-C40C66FF867C}">
                  <a14:compatExt spid="_x0000_s10690"/>
                </a:ext>
                <a:ext uri="{FF2B5EF4-FFF2-40B4-BE49-F238E27FC236}">
                  <a16:creationId xmlns:a16="http://schemas.microsoft.com/office/drawing/2014/main" id="{00000000-0008-0000-0400-0000C2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393</xdr:row>
          <xdr:rowOff>0</xdr:rowOff>
        </xdr:from>
        <xdr:to>
          <xdr:col>3</xdr:col>
          <xdr:colOff>342900</xdr:colOff>
          <xdr:row>394</xdr:row>
          <xdr:rowOff>0</xdr:rowOff>
        </xdr:to>
        <xdr:sp macro="" textlink="">
          <xdr:nvSpPr>
            <xdr:cNvPr id="10691" name="Option Button 1475" hidden="1">
              <a:extLst>
                <a:ext uri="{63B3BB69-23CF-44E3-9099-C40C66FF867C}">
                  <a14:compatExt spid="_x0000_s10691"/>
                </a:ext>
                <a:ext uri="{FF2B5EF4-FFF2-40B4-BE49-F238E27FC236}">
                  <a16:creationId xmlns:a16="http://schemas.microsoft.com/office/drawing/2014/main" id="{00000000-0008-0000-0400-0000C3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393</xdr:row>
          <xdr:rowOff>0</xdr:rowOff>
        </xdr:from>
        <xdr:to>
          <xdr:col>4</xdr:col>
          <xdr:colOff>312420</xdr:colOff>
          <xdr:row>394</xdr:row>
          <xdr:rowOff>0</xdr:rowOff>
        </xdr:to>
        <xdr:sp macro="" textlink="">
          <xdr:nvSpPr>
            <xdr:cNvPr id="10692" name="Option Button 1476" hidden="1">
              <a:extLst>
                <a:ext uri="{63B3BB69-23CF-44E3-9099-C40C66FF867C}">
                  <a14:compatExt spid="_x0000_s10692"/>
                </a:ext>
                <a:ext uri="{FF2B5EF4-FFF2-40B4-BE49-F238E27FC236}">
                  <a16:creationId xmlns:a16="http://schemas.microsoft.com/office/drawing/2014/main" id="{00000000-0008-0000-0400-0000C4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393</xdr:row>
          <xdr:rowOff>0</xdr:rowOff>
        </xdr:from>
        <xdr:to>
          <xdr:col>5</xdr:col>
          <xdr:colOff>350520</xdr:colOff>
          <xdr:row>394</xdr:row>
          <xdr:rowOff>0</xdr:rowOff>
        </xdr:to>
        <xdr:sp macro="" textlink="">
          <xdr:nvSpPr>
            <xdr:cNvPr id="10693" name="Option Button 1477" hidden="1">
              <a:extLst>
                <a:ext uri="{63B3BB69-23CF-44E3-9099-C40C66FF867C}">
                  <a14:compatExt spid="_x0000_s10693"/>
                </a:ext>
                <a:ext uri="{FF2B5EF4-FFF2-40B4-BE49-F238E27FC236}">
                  <a16:creationId xmlns:a16="http://schemas.microsoft.com/office/drawing/2014/main" id="{00000000-0008-0000-0400-0000C5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393</xdr:row>
          <xdr:rowOff>0</xdr:rowOff>
        </xdr:from>
        <xdr:to>
          <xdr:col>6</xdr:col>
          <xdr:colOff>335280</xdr:colOff>
          <xdr:row>394</xdr:row>
          <xdr:rowOff>0</xdr:rowOff>
        </xdr:to>
        <xdr:sp macro="" textlink="">
          <xdr:nvSpPr>
            <xdr:cNvPr id="10694" name="Option Button 1478" hidden="1">
              <a:extLst>
                <a:ext uri="{63B3BB69-23CF-44E3-9099-C40C66FF867C}">
                  <a14:compatExt spid="_x0000_s10694"/>
                </a:ext>
                <a:ext uri="{FF2B5EF4-FFF2-40B4-BE49-F238E27FC236}">
                  <a16:creationId xmlns:a16="http://schemas.microsoft.com/office/drawing/2014/main" id="{00000000-0008-0000-0400-0000C6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393</xdr:row>
          <xdr:rowOff>0</xdr:rowOff>
        </xdr:from>
        <xdr:to>
          <xdr:col>7</xdr:col>
          <xdr:colOff>312420</xdr:colOff>
          <xdr:row>394</xdr:row>
          <xdr:rowOff>0</xdr:rowOff>
        </xdr:to>
        <xdr:sp macro="" textlink="">
          <xdr:nvSpPr>
            <xdr:cNvPr id="10695" name="Option Button 1479" hidden="1">
              <a:extLst>
                <a:ext uri="{63B3BB69-23CF-44E3-9099-C40C66FF867C}">
                  <a14:compatExt spid="_x0000_s10695"/>
                </a:ext>
                <a:ext uri="{FF2B5EF4-FFF2-40B4-BE49-F238E27FC236}">
                  <a16:creationId xmlns:a16="http://schemas.microsoft.com/office/drawing/2014/main" id="{00000000-0008-0000-0400-0000C7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393</xdr:row>
          <xdr:rowOff>0</xdr:rowOff>
        </xdr:from>
        <xdr:to>
          <xdr:col>8</xdr:col>
          <xdr:colOff>327660</xdr:colOff>
          <xdr:row>394</xdr:row>
          <xdr:rowOff>0</xdr:rowOff>
        </xdr:to>
        <xdr:sp macro="" textlink="">
          <xdr:nvSpPr>
            <xdr:cNvPr id="10696" name="Option Button 1480" hidden="1">
              <a:extLst>
                <a:ext uri="{63B3BB69-23CF-44E3-9099-C40C66FF867C}">
                  <a14:compatExt spid="_x0000_s10696"/>
                </a:ext>
                <a:ext uri="{FF2B5EF4-FFF2-40B4-BE49-F238E27FC236}">
                  <a16:creationId xmlns:a16="http://schemas.microsoft.com/office/drawing/2014/main" id="{00000000-0008-0000-0400-0000C8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393</xdr:row>
          <xdr:rowOff>0</xdr:rowOff>
        </xdr:from>
        <xdr:to>
          <xdr:col>9</xdr:col>
          <xdr:colOff>327660</xdr:colOff>
          <xdr:row>394</xdr:row>
          <xdr:rowOff>0</xdr:rowOff>
        </xdr:to>
        <xdr:sp macro="" textlink="">
          <xdr:nvSpPr>
            <xdr:cNvPr id="10697" name="Option Button 1481" hidden="1">
              <a:extLst>
                <a:ext uri="{63B3BB69-23CF-44E3-9099-C40C66FF867C}">
                  <a14:compatExt spid="_x0000_s10697"/>
                </a:ext>
                <a:ext uri="{FF2B5EF4-FFF2-40B4-BE49-F238E27FC236}">
                  <a16:creationId xmlns:a16="http://schemas.microsoft.com/office/drawing/2014/main" id="{00000000-0008-0000-0400-0000C9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390525</xdr:colOff>
      <xdr:row>0</xdr:row>
      <xdr:rowOff>19051</xdr:rowOff>
    </xdr:from>
    <xdr:to>
      <xdr:col>4</xdr:col>
      <xdr:colOff>180975</xdr:colOff>
      <xdr:row>0</xdr:row>
      <xdr:rowOff>304801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47775" y="190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43</xdr:row>
      <xdr:rowOff>28576</xdr:rowOff>
    </xdr:from>
    <xdr:to>
      <xdr:col>4</xdr:col>
      <xdr:colOff>180975</xdr:colOff>
      <xdr:row>44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47775" y="111442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86</xdr:row>
      <xdr:rowOff>19050</xdr:rowOff>
    </xdr:from>
    <xdr:to>
      <xdr:col>4</xdr:col>
      <xdr:colOff>190500</xdr:colOff>
      <xdr:row>86</xdr:row>
      <xdr:rowOff>304800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7300" y="222504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129</xdr:row>
      <xdr:rowOff>19050</xdr:rowOff>
    </xdr:from>
    <xdr:to>
      <xdr:col>4</xdr:col>
      <xdr:colOff>161925</xdr:colOff>
      <xdr:row>129</xdr:row>
      <xdr:rowOff>304800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228725" y="333660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172</xdr:row>
      <xdr:rowOff>28575</xdr:rowOff>
    </xdr:from>
    <xdr:to>
      <xdr:col>4</xdr:col>
      <xdr:colOff>219075</xdr:colOff>
      <xdr:row>173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85875" y="444912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215</xdr:row>
      <xdr:rowOff>38100</xdr:rowOff>
    </xdr:from>
    <xdr:to>
      <xdr:col>4</xdr:col>
      <xdr:colOff>200025</xdr:colOff>
      <xdr:row>216</xdr:row>
      <xdr:rowOff>9525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266825" y="556164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258</xdr:row>
      <xdr:rowOff>19050</xdr:rowOff>
    </xdr:from>
    <xdr:to>
      <xdr:col>4</xdr:col>
      <xdr:colOff>161925</xdr:colOff>
      <xdr:row>258</xdr:row>
      <xdr:rowOff>304800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228725" y="667131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301</xdr:row>
      <xdr:rowOff>19050</xdr:rowOff>
    </xdr:from>
    <xdr:to>
      <xdr:col>4</xdr:col>
      <xdr:colOff>171450</xdr:colOff>
      <xdr:row>301</xdr:row>
      <xdr:rowOff>304800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238250" y="778287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344</xdr:row>
      <xdr:rowOff>38100</xdr:rowOff>
    </xdr:from>
    <xdr:to>
      <xdr:col>4</xdr:col>
      <xdr:colOff>209550</xdr:colOff>
      <xdr:row>345</xdr:row>
      <xdr:rowOff>9525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276350" y="889635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387</xdr:row>
      <xdr:rowOff>28575</xdr:rowOff>
    </xdr:from>
    <xdr:to>
      <xdr:col>4</xdr:col>
      <xdr:colOff>161925</xdr:colOff>
      <xdr:row>388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228725" y="10006965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266700</xdr:rowOff>
        </xdr:from>
        <xdr:to>
          <xdr:col>9</xdr:col>
          <xdr:colOff>411480</xdr:colOff>
          <xdr:row>7</xdr:row>
          <xdr:rowOff>60960</xdr:rowOff>
        </xdr:to>
        <xdr:sp macro="" textlink="">
          <xdr:nvSpPr>
            <xdr:cNvPr id="10760" name="Group Box 1544" hidden="1">
              <a:extLst>
                <a:ext uri="{63B3BB69-23CF-44E3-9099-C40C66FF867C}">
                  <a14:compatExt spid="_x0000_s10760"/>
                </a:ext>
                <a:ext uri="{FF2B5EF4-FFF2-40B4-BE49-F238E27FC236}">
                  <a16:creationId xmlns:a16="http://schemas.microsoft.com/office/drawing/2014/main" id="{00000000-0008-0000-0400-000008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48</xdr:row>
          <xdr:rowOff>274320</xdr:rowOff>
        </xdr:from>
        <xdr:to>
          <xdr:col>10</xdr:col>
          <xdr:colOff>30480</xdr:colOff>
          <xdr:row>50</xdr:row>
          <xdr:rowOff>38100</xdr:rowOff>
        </xdr:to>
        <xdr:sp macro="" textlink="">
          <xdr:nvSpPr>
            <xdr:cNvPr id="10761" name="Group Box 1545" hidden="1">
              <a:extLst>
                <a:ext uri="{63B3BB69-23CF-44E3-9099-C40C66FF867C}">
                  <a14:compatExt spid="_x0000_s10761"/>
                </a:ext>
                <a:ext uri="{FF2B5EF4-FFF2-40B4-BE49-F238E27FC236}">
                  <a16:creationId xmlns:a16="http://schemas.microsoft.com/office/drawing/2014/main" id="{00000000-0008-0000-0400-000009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91</xdr:row>
          <xdr:rowOff>259080</xdr:rowOff>
        </xdr:from>
        <xdr:to>
          <xdr:col>9</xdr:col>
          <xdr:colOff>403860</xdr:colOff>
          <xdr:row>93</xdr:row>
          <xdr:rowOff>22860</xdr:rowOff>
        </xdr:to>
        <xdr:sp macro="" textlink="">
          <xdr:nvSpPr>
            <xdr:cNvPr id="10762" name="Group Box 1546" hidden="1">
              <a:extLst>
                <a:ext uri="{63B3BB69-23CF-44E3-9099-C40C66FF867C}">
                  <a14:compatExt spid="_x0000_s10762"/>
                </a:ext>
                <a:ext uri="{FF2B5EF4-FFF2-40B4-BE49-F238E27FC236}">
                  <a16:creationId xmlns:a16="http://schemas.microsoft.com/office/drawing/2014/main" id="{00000000-0008-0000-0400-00000A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134</xdr:row>
          <xdr:rowOff>259080</xdr:rowOff>
        </xdr:from>
        <xdr:to>
          <xdr:col>10</xdr:col>
          <xdr:colOff>0</xdr:colOff>
          <xdr:row>136</xdr:row>
          <xdr:rowOff>7620</xdr:rowOff>
        </xdr:to>
        <xdr:sp macro="" textlink="">
          <xdr:nvSpPr>
            <xdr:cNvPr id="10763" name="Group Box 1547" hidden="1">
              <a:extLst>
                <a:ext uri="{63B3BB69-23CF-44E3-9099-C40C66FF867C}">
                  <a14:compatExt spid="_x0000_s10763"/>
                </a:ext>
                <a:ext uri="{FF2B5EF4-FFF2-40B4-BE49-F238E27FC236}">
                  <a16:creationId xmlns:a16="http://schemas.microsoft.com/office/drawing/2014/main" id="{00000000-0008-0000-0400-00000B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177</xdr:row>
          <xdr:rowOff>236220</xdr:rowOff>
        </xdr:from>
        <xdr:to>
          <xdr:col>10</xdr:col>
          <xdr:colOff>7620</xdr:colOff>
          <xdr:row>179</xdr:row>
          <xdr:rowOff>68580</xdr:rowOff>
        </xdr:to>
        <xdr:sp macro="" textlink="">
          <xdr:nvSpPr>
            <xdr:cNvPr id="10764" name="Group Box 1548" hidden="1">
              <a:extLst>
                <a:ext uri="{63B3BB69-23CF-44E3-9099-C40C66FF867C}">
                  <a14:compatExt spid="_x0000_s10764"/>
                </a:ext>
                <a:ext uri="{FF2B5EF4-FFF2-40B4-BE49-F238E27FC236}">
                  <a16:creationId xmlns:a16="http://schemas.microsoft.com/office/drawing/2014/main" id="{00000000-0008-0000-0400-00000C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220</xdr:row>
          <xdr:rowOff>236220</xdr:rowOff>
        </xdr:from>
        <xdr:to>
          <xdr:col>10</xdr:col>
          <xdr:colOff>0</xdr:colOff>
          <xdr:row>222</xdr:row>
          <xdr:rowOff>7620</xdr:rowOff>
        </xdr:to>
        <xdr:sp macro="" textlink="">
          <xdr:nvSpPr>
            <xdr:cNvPr id="10765" name="Group Box 1549" hidden="1">
              <a:extLst>
                <a:ext uri="{63B3BB69-23CF-44E3-9099-C40C66FF867C}">
                  <a14:compatExt spid="_x0000_s10765"/>
                </a:ext>
                <a:ext uri="{FF2B5EF4-FFF2-40B4-BE49-F238E27FC236}">
                  <a16:creationId xmlns:a16="http://schemas.microsoft.com/office/drawing/2014/main" id="{00000000-0008-0000-0400-00000D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263</xdr:row>
          <xdr:rowOff>266700</xdr:rowOff>
        </xdr:from>
        <xdr:to>
          <xdr:col>9</xdr:col>
          <xdr:colOff>419100</xdr:colOff>
          <xdr:row>265</xdr:row>
          <xdr:rowOff>22860</xdr:rowOff>
        </xdr:to>
        <xdr:sp macro="" textlink="">
          <xdr:nvSpPr>
            <xdr:cNvPr id="10766" name="Group Box 1550" hidden="1">
              <a:extLst>
                <a:ext uri="{63B3BB69-23CF-44E3-9099-C40C66FF867C}">
                  <a14:compatExt spid="_x0000_s10766"/>
                </a:ext>
                <a:ext uri="{FF2B5EF4-FFF2-40B4-BE49-F238E27FC236}">
                  <a16:creationId xmlns:a16="http://schemas.microsoft.com/office/drawing/2014/main" id="{00000000-0008-0000-0400-00000E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306</xdr:row>
          <xdr:rowOff>259080</xdr:rowOff>
        </xdr:from>
        <xdr:to>
          <xdr:col>10</xdr:col>
          <xdr:colOff>60960</xdr:colOff>
          <xdr:row>308</xdr:row>
          <xdr:rowOff>114300</xdr:rowOff>
        </xdr:to>
        <xdr:sp macro="" textlink="">
          <xdr:nvSpPr>
            <xdr:cNvPr id="10767" name="Group Box 1551" hidden="1">
              <a:extLst>
                <a:ext uri="{63B3BB69-23CF-44E3-9099-C40C66FF867C}">
                  <a14:compatExt spid="_x0000_s10767"/>
                </a:ext>
                <a:ext uri="{FF2B5EF4-FFF2-40B4-BE49-F238E27FC236}">
                  <a16:creationId xmlns:a16="http://schemas.microsoft.com/office/drawing/2014/main" id="{00000000-0008-0000-0400-00000F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349</xdr:row>
          <xdr:rowOff>266700</xdr:rowOff>
        </xdr:from>
        <xdr:to>
          <xdr:col>10</xdr:col>
          <xdr:colOff>38100</xdr:colOff>
          <xdr:row>351</xdr:row>
          <xdr:rowOff>60960</xdr:rowOff>
        </xdr:to>
        <xdr:sp macro="" textlink="">
          <xdr:nvSpPr>
            <xdr:cNvPr id="10768" name="Group Box 1552" hidden="1">
              <a:extLst>
                <a:ext uri="{63B3BB69-23CF-44E3-9099-C40C66FF867C}">
                  <a14:compatExt spid="_x0000_s10768"/>
                </a:ext>
                <a:ext uri="{FF2B5EF4-FFF2-40B4-BE49-F238E27FC236}">
                  <a16:creationId xmlns:a16="http://schemas.microsoft.com/office/drawing/2014/main" id="{00000000-0008-0000-0400-000010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392</xdr:row>
          <xdr:rowOff>266700</xdr:rowOff>
        </xdr:from>
        <xdr:to>
          <xdr:col>10</xdr:col>
          <xdr:colOff>60960</xdr:colOff>
          <xdr:row>394</xdr:row>
          <xdr:rowOff>83820</xdr:rowOff>
        </xdr:to>
        <xdr:sp macro="" textlink="">
          <xdr:nvSpPr>
            <xdr:cNvPr id="10769" name="Group Box 1553" hidden="1">
              <a:extLst>
                <a:ext uri="{63B3BB69-23CF-44E3-9099-C40C66FF867C}">
                  <a14:compatExt spid="_x0000_s10769"/>
                </a:ext>
                <a:ext uri="{FF2B5EF4-FFF2-40B4-BE49-F238E27FC236}">
                  <a16:creationId xmlns:a16="http://schemas.microsoft.com/office/drawing/2014/main" id="{00000000-0008-0000-0400-0000112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1553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0</xdr:rowOff>
        </xdr:from>
        <xdr:to>
          <xdr:col>0</xdr:col>
          <xdr:colOff>342900</xdr:colOff>
          <xdr:row>7</xdr:row>
          <xdr:rowOff>0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0</xdr:rowOff>
        </xdr:from>
        <xdr:to>
          <xdr:col>1</xdr:col>
          <xdr:colOff>342900</xdr:colOff>
          <xdr:row>7</xdr:row>
          <xdr:rowOff>0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</xdr:row>
          <xdr:rowOff>0</xdr:rowOff>
        </xdr:from>
        <xdr:to>
          <xdr:col>2</xdr:col>
          <xdr:colOff>342900</xdr:colOff>
          <xdr:row>7</xdr:row>
          <xdr:rowOff>0</xdr:rowOff>
        </xdr:to>
        <xdr:sp macro="" textlink="">
          <xdr:nvSpPr>
            <xdr:cNvPr id="17411" name="Option 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5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0</xdr:rowOff>
        </xdr:from>
        <xdr:to>
          <xdr:col>3</xdr:col>
          <xdr:colOff>342900</xdr:colOff>
          <xdr:row>7</xdr:row>
          <xdr:rowOff>0</xdr:rowOff>
        </xdr:to>
        <xdr:sp macro="" textlink="">
          <xdr:nvSpPr>
            <xdr:cNvPr id="17412" name="Option Butto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5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</xdr:row>
          <xdr:rowOff>0</xdr:rowOff>
        </xdr:from>
        <xdr:to>
          <xdr:col>4</xdr:col>
          <xdr:colOff>312420</xdr:colOff>
          <xdr:row>7</xdr:row>
          <xdr:rowOff>0</xdr:rowOff>
        </xdr:to>
        <xdr:sp macro="" textlink="">
          <xdr:nvSpPr>
            <xdr:cNvPr id="17413" name="Option 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5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6</xdr:row>
          <xdr:rowOff>0</xdr:rowOff>
        </xdr:from>
        <xdr:to>
          <xdr:col>5</xdr:col>
          <xdr:colOff>350520</xdr:colOff>
          <xdr:row>7</xdr:row>
          <xdr:rowOff>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5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</xdr:row>
          <xdr:rowOff>0</xdr:rowOff>
        </xdr:from>
        <xdr:to>
          <xdr:col>6</xdr:col>
          <xdr:colOff>335280</xdr:colOff>
          <xdr:row>7</xdr:row>
          <xdr:rowOff>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5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6</xdr:row>
          <xdr:rowOff>0</xdr:rowOff>
        </xdr:from>
        <xdr:to>
          <xdr:col>7</xdr:col>
          <xdr:colOff>312420</xdr:colOff>
          <xdr:row>7</xdr:row>
          <xdr:rowOff>0</xdr:rowOff>
        </xdr:to>
        <xdr:sp macro="" textlink="">
          <xdr:nvSpPr>
            <xdr:cNvPr id="17416" name="Option 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5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6</xdr:row>
          <xdr:rowOff>0</xdr:rowOff>
        </xdr:from>
        <xdr:to>
          <xdr:col>8</xdr:col>
          <xdr:colOff>327660</xdr:colOff>
          <xdr:row>7</xdr:row>
          <xdr:rowOff>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5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</xdr:row>
          <xdr:rowOff>0</xdr:rowOff>
        </xdr:from>
        <xdr:to>
          <xdr:col>9</xdr:col>
          <xdr:colOff>327660</xdr:colOff>
          <xdr:row>7</xdr:row>
          <xdr:rowOff>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5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49</xdr:row>
          <xdr:rowOff>0</xdr:rowOff>
        </xdr:from>
        <xdr:to>
          <xdr:col>0</xdr:col>
          <xdr:colOff>342900</xdr:colOff>
          <xdr:row>50</xdr:row>
          <xdr:rowOff>0</xdr:rowOff>
        </xdr:to>
        <xdr:sp macro="" textlink="">
          <xdr:nvSpPr>
            <xdr:cNvPr id="17419" name="Option Button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5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0</xdr:rowOff>
        </xdr:from>
        <xdr:to>
          <xdr:col>1</xdr:col>
          <xdr:colOff>342900</xdr:colOff>
          <xdr:row>50</xdr:row>
          <xdr:rowOff>0</xdr:rowOff>
        </xdr:to>
        <xdr:sp macro="" textlink="">
          <xdr:nvSpPr>
            <xdr:cNvPr id="17420" name="Option Button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5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0</xdr:rowOff>
        </xdr:from>
        <xdr:to>
          <xdr:col>2</xdr:col>
          <xdr:colOff>342900</xdr:colOff>
          <xdr:row>50</xdr:row>
          <xdr:rowOff>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5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49</xdr:row>
          <xdr:rowOff>0</xdr:rowOff>
        </xdr:from>
        <xdr:to>
          <xdr:col>3</xdr:col>
          <xdr:colOff>342900</xdr:colOff>
          <xdr:row>50</xdr:row>
          <xdr:rowOff>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5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49</xdr:row>
          <xdr:rowOff>0</xdr:rowOff>
        </xdr:from>
        <xdr:to>
          <xdr:col>4</xdr:col>
          <xdr:colOff>312420</xdr:colOff>
          <xdr:row>50</xdr:row>
          <xdr:rowOff>0</xdr:rowOff>
        </xdr:to>
        <xdr:sp macro="" textlink="">
          <xdr:nvSpPr>
            <xdr:cNvPr id="17423" name="Option Button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5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49</xdr:row>
          <xdr:rowOff>0</xdr:rowOff>
        </xdr:from>
        <xdr:to>
          <xdr:col>5</xdr:col>
          <xdr:colOff>350520</xdr:colOff>
          <xdr:row>50</xdr:row>
          <xdr:rowOff>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5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49</xdr:row>
          <xdr:rowOff>0</xdr:rowOff>
        </xdr:from>
        <xdr:to>
          <xdr:col>6</xdr:col>
          <xdr:colOff>335280</xdr:colOff>
          <xdr:row>50</xdr:row>
          <xdr:rowOff>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5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49</xdr:row>
          <xdr:rowOff>0</xdr:rowOff>
        </xdr:from>
        <xdr:to>
          <xdr:col>7</xdr:col>
          <xdr:colOff>312420</xdr:colOff>
          <xdr:row>50</xdr:row>
          <xdr:rowOff>0</xdr:rowOff>
        </xdr:to>
        <xdr:sp macro="" textlink="">
          <xdr:nvSpPr>
            <xdr:cNvPr id="17426" name="Option Button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5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49</xdr:row>
          <xdr:rowOff>0</xdr:rowOff>
        </xdr:from>
        <xdr:to>
          <xdr:col>8</xdr:col>
          <xdr:colOff>327660</xdr:colOff>
          <xdr:row>50</xdr:row>
          <xdr:rowOff>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5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49</xdr:row>
          <xdr:rowOff>0</xdr:rowOff>
        </xdr:from>
        <xdr:to>
          <xdr:col>9</xdr:col>
          <xdr:colOff>327660</xdr:colOff>
          <xdr:row>50</xdr:row>
          <xdr:rowOff>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5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289560</xdr:rowOff>
        </xdr:from>
        <xdr:to>
          <xdr:col>9</xdr:col>
          <xdr:colOff>411480</xdr:colOff>
          <xdr:row>7</xdr:row>
          <xdr:rowOff>38100</xdr:rowOff>
        </xdr:to>
        <xdr:sp macro="" textlink="">
          <xdr:nvSpPr>
            <xdr:cNvPr id="17429" name="Group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5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48</xdr:row>
          <xdr:rowOff>289560</xdr:rowOff>
        </xdr:from>
        <xdr:to>
          <xdr:col>10</xdr:col>
          <xdr:colOff>30480</xdr:colOff>
          <xdr:row>50</xdr:row>
          <xdr:rowOff>38100</xdr:rowOff>
        </xdr:to>
        <xdr:sp macro="" textlink="">
          <xdr:nvSpPr>
            <xdr:cNvPr id="17430" name="Group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5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92</xdr:row>
          <xdr:rowOff>0</xdr:rowOff>
        </xdr:from>
        <xdr:to>
          <xdr:col>0</xdr:col>
          <xdr:colOff>342900</xdr:colOff>
          <xdr:row>93</xdr:row>
          <xdr:rowOff>0</xdr:rowOff>
        </xdr:to>
        <xdr:sp macro="" textlink="">
          <xdr:nvSpPr>
            <xdr:cNvPr id="17431" name="Option Button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5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92</xdr:row>
          <xdr:rowOff>0</xdr:rowOff>
        </xdr:from>
        <xdr:to>
          <xdr:col>1</xdr:col>
          <xdr:colOff>342900</xdr:colOff>
          <xdr:row>93</xdr:row>
          <xdr:rowOff>0</xdr:rowOff>
        </xdr:to>
        <xdr:sp macro="" textlink="">
          <xdr:nvSpPr>
            <xdr:cNvPr id="17432" name="Option Button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5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92</xdr:row>
          <xdr:rowOff>0</xdr:rowOff>
        </xdr:from>
        <xdr:to>
          <xdr:col>2</xdr:col>
          <xdr:colOff>342900</xdr:colOff>
          <xdr:row>93</xdr:row>
          <xdr:rowOff>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5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92</xdr:row>
          <xdr:rowOff>0</xdr:rowOff>
        </xdr:from>
        <xdr:to>
          <xdr:col>3</xdr:col>
          <xdr:colOff>342900</xdr:colOff>
          <xdr:row>93</xdr:row>
          <xdr:rowOff>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5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92</xdr:row>
          <xdr:rowOff>0</xdr:rowOff>
        </xdr:from>
        <xdr:to>
          <xdr:col>4</xdr:col>
          <xdr:colOff>312420</xdr:colOff>
          <xdr:row>93</xdr:row>
          <xdr:rowOff>0</xdr:rowOff>
        </xdr:to>
        <xdr:sp macro="" textlink="">
          <xdr:nvSpPr>
            <xdr:cNvPr id="17435" name="Option Button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5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92</xdr:row>
          <xdr:rowOff>0</xdr:rowOff>
        </xdr:from>
        <xdr:to>
          <xdr:col>5</xdr:col>
          <xdr:colOff>350520</xdr:colOff>
          <xdr:row>93</xdr:row>
          <xdr:rowOff>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5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92</xdr:row>
          <xdr:rowOff>0</xdr:rowOff>
        </xdr:from>
        <xdr:to>
          <xdr:col>6</xdr:col>
          <xdr:colOff>335280</xdr:colOff>
          <xdr:row>93</xdr:row>
          <xdr:rowOff>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5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92</xdr:row>
          <xdr:rowOff>0</xdr:rowOff>
        </xdr:from>
        <xdr:to>
          <xdr:col>7</xdr:col>
          <xdr:colOff>312420</xdr:colOff>
          <xdr:row>93</xdr:row>
          <xdr:rowOff>0</xdr:rowOff>
        </xdr:to>
        <xdr:sp macro="" textlink="">
          <xdr:nvSpPr>
            <xdr:cNvPr id="17438" name="Option Button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5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92</xdr:row>
          <xdr:rowOff>0</xdr:rowOff>
        </xdr:from>
        <xdr:to>
          <xdr:col>8</xdr:col>
          <xdr:colOff>327660</xdr:colOff>
          <xdr:row>93</xdr:row>
          <xdr:rowOff>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5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92</xdr:row>
          <xdr:rowOff>0</xdr:rowOff>
        </xdr:from>
        <xdr:to>
          <xdr:col>9</xdr:col>
          <xdr:colOff>327660</xdr:colOff>
          <xdr:row>93</xdr:row>
          <xdr:rowOff>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5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135</xdr:row>
          <xdr:rowOff>0</xdr:rowOff>
        </xdr:from>
        <xdr:to>
          <xdr:col>0</xdr:col>
          <xdr:colOff>342900</xdr:colOff>
          <xdr:row>136</xdr:row>
          <xdr:rowOff>0</xdr:rowOff>
        </xdr:to>
        <xdr:sp macro="" textlink="">
          <xdr:nvSpPr>
            <xdr:cNvPr id="17441" name="Option Button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5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135</xdr:row>
          <xdr:rowOff>0</xdr:rowOff>
        </xdr:from>
        <xdr:to>
          <xdr:col>1</xdr:col>
          <xdr:colOff>342900</xdr:colOff>
          <xdr:row>136</xdr:row>
          <xdr:rowOff>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5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135</xdr:row>
          <xdr:rowOff>0</xdr:rowOff>
        </xdr:from>
        <xdr:to>
          <xdr:col>2</xdr:col>
          <xdr:colOff>342900</xdr:colOff>
          <xdr:row>136</xdr:row>
          <xdr:rowOff>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5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135</xdr:row>
          <xdr:rowOff>0</xdr:rowOff>
        </xdr:from>
        <xdr:to>
          <xdr:col>3</xdr:col>
          <xdr:colOff>342900</xdr:colOff>
          <xdr:row>136</xdr:row>
          <xdr:rowOff>0</xdr:rowOff>
        </xdr:to>
        <xdr:sp macro="" textlink="">
          <xdr:nvSpPr>
            <xdr:cNvPr id="17444" name="Option Button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5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135</xdr:row>
          <xdr:rowOff>0</xdr:rowOff>
        </xdr:from>
        <xdr:to>
          <xdr:col>4</xdr:col>
          <xdr:colOff>312420</xdr:colOff>
          <xdr:row>136</xdr:row>
          <xdr:rowOff>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5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135</xdr:row>
          <xdr:rowOff>0</xdr:rowOff>
        </xdr:from>
        <xdr:to>
          <xdr:col>5</xdr:col>
          <xdr:colOff>350520</xdr:colOff>
          <xdr:row>136</xdr:row>
          <xdr:rowOff>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5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135</xdr:row>
          <xdr:rowOff>0</xdr:rowOff>
        </xdr:from>
        <xdr:to>
          <xdr:col>6</xdr:col>
          <xdr:colOff>335280</xdr:colOff>
          <xdr:row>136</xdr:row>
          <xdr:rowOff>0</xdr:rowOff>
        </xdr:to>
        <xdr:sp macro="" textlink="">
          <xdr:nvSpPr>
            <xdr:cNvPr id="17447" name="Option Button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5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135</xdr:row>
          <xdr:rowOff>0</xdr:rowOff>
        </xdr:from>
        <xdr:to>
          <xdr:col>7</xdr:col>
          <xdr:colOff>312420</xdr:colOff>
          <xdr:row>136</xdr:row>
          <xdr:rowOff>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5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135</xdr:row>
          <xdr:rowOff>0</xdr:rowOff>
        </xdr:from>
        <xdr:to>
          <xdr:col>8</xdr:col>
          <xdr:colOff>327660</xdr:colOff>
          <xdr:row>136</xdr:row>
          <xdr:rowOff>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5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135</xdr:row>
          <xdr:rowOff>0</xdr:rowOff>
        </xdr:from>
        <xdr:to>
          <xdr:col>9</xdr:col>
          <xdr:colOff>327660</xdr:colOff>
          <xdr:row>136</xdr:row>
          <xdr:rowOff>0</xdr:rowOff>
        </xdr:to>
        <xdr:sp macro="" textlink="">
          <xdr:nvSpPr>
            <xdr:cNvPr id="17450" name="Option Button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5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178</xdr:row>
          <xdr:rowOff>0</xdr:rowOff>
        </xdr:from>
        <xdr:to>
          <xdr:col>0</xdr:col>
          <xdr:colOff>342900</xdr:colOff>
          <xdr:row>179</xdr:row>
          <xdr:rowOff>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5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178</xdr:row>
          <xdr:rowOff>0</xdr:rowOff>
        </xdr:from>
        <xdr:to>
          <xdr:col>1</xdr:col>
          <xdr:colOff>342900</xdr:colOff>
          <xdr:row>179</xdr:row>
          <xdr:rowOff>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5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178</xdr:row>
          <xdr:rowOff>0</xdr:rowOff>
        </xdr:from>
        <xdr:to>
          <xdr:col>2</xdr:col>
          <xdr:colOff>342900</xdr:colOff>
          <xdr:row>179</xdr:row>
          <xdr:rowOff>0</xdr:rowOff>
        </xdr:to>
        <xdr:sp macro="" textlink="">
          <xdr:nvSpPr>
            <xdr:cNvPr id="17453" name="Option Button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5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178</xdr:row>
          <xdr:rowOff>0</xdr:rowOff>
        </xdr:from>
        <xdr:to>
          <xdr:col>3</xdr:col>
          <xdr:colOff>342900</xdr:colOff>
          <xdr:row>179</xdr:row>
          <xdr:rowOff>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5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178</xdr:row>
          <xdr:rowOff>0</xdr:rowOff>
        </xdr:from>
        <xdr:to>
          <xdr:col>4</xdr:col>
          <xdr:colOff>312420</xdr:colOff>
          <xdr:row>179</xdr:row>
          <xdr:rowOff>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5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178</xdr:row>
          <xdr:rowOff>0</xdr:rowOff>
        </xdr:from>
        <xdr:to>
          <xdr:col>5</xdr:col>
          <xdr:colOff>350520</xdr:colOff>
          <xdr:row>179</xdr:row>
          <xdr:rowOff>0</xdr:rowOff>
        </xdr:to>
        <xdr:sp macro="" textlink="">
          <xdr:nvSpPr>
            <xdr:cNvPr id="17456" name="Option Button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5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178</xdr:row>
          <xdr:rowOff>0</xdr:rowOff>
        </xdr:from>
        <xdr:to>
          <xdr:col>6</xdr:col>
          <xdr:colOff>335280</xdr:colOff>
          <xdr:row>179</xdr:row>
          <xdr:rowOff>0</xdr:rowOff>
        </xdr:to>
        <xdr:sp macro="" textlink="">
          <xdr:nvSpPr>
            <xdr:cNvPr id="17457" name="Option Button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5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178</xdr:row>
          <xdr:rowOff>0</xdr:rowOff>
        </xdr:from>
        <xdr:to>
          <xdr:col>7</xdr:col>
          <xdr:colOff>312420</xdr:colOff>
          <xdr:row>179</xdr:row>
          <xdr:rowOff>0</xdr:rowOff>
        </xdr:to>
        <xdr:sp macro="" textlink="">
          <xdr:nvSpPr>
            <xdr:cNvPr id="17458" name="Option Button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5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178</xdr:row>
          <xdr:rowOff>0</xdr:rowOff>
        </xdr:from>
        <xdr:to>
          <xdr:col>8</xdr:col>
          <xdr:colOff>327660</xdr:colOff>
          <xdr:row>179</xdr:row>
          <xdr:rowOff>0</xdr:rowOff>
        </xdr:to>
        <xdr:sp macro="" textlink="">
          <xdr:nvSpPr>
            <xdr:cNvPr id="17459" name="Option Button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5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178</xdr:row>
          <xdr:rowOff>0</xdr:rowOff>
        </xdr:from>
        <xdr:to>
          <xdr:col>9</xdr:col>
          <xdr:colOff>327660</xdr:colOff>
          <xdr:row>179</xdr:row>
          <xdr:rowOff>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5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221</xdr:row>
          <xdr:rowOff>0</xdr:rowOff>
        </xdr:from>
        <xdr:to>
          <xdr:col>0</xdr:col>
          <xdr:colOff>342900</xdr:colOff>
          <xdr:row>222</xdr:row>
          <xdr:rowOff>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5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221</xdr:row>
          <xdr:rowOff>0</xdr:rowOff>
        </xdr:from>
        <xdr:to>
          <xdr:col>1</xdr:col>
          <xdr:colOff>342900</xdr:colOff>
          <xdr:row>222</xdr:row>
          <xdr:rowOff>0</xdr:rowOff>
        </xdr:to>
        <xdr:sp macro="" textlink="">
          <xdr:nvSpPr>
            <xdr:cNvPr id="17462" name="Option Button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5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221</xdr:row>
          <xdr:rowOff>0</xdr:rowOff>
        </xdr:from>
        <xdr:to>
          <xdr:col>2</xdr:col>
          <xdr:colOff>342900</xdr:colOff>
          <xdr:row>222</xdr:row>
          <xdr:rowOff>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5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221</xdr:row>
          <xdr:rowOff>0</xdr:rowOff>
        </xdr:from>
        <xdr:to>
          <xdr:col>3</xdr:col>
          <xdr:colOff>342900</xdr:colOff>
          <xdr:row>222</xdr:row>
          <xdr:rowOff>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5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221</xdr:row>
          <xdr:rowOff>0</xdr:rowOff>
        </xdr:from>
        <xdr:to>
          <xdr:col>4</xdr:col>
          <xdr:colOff>312420</xdr:colOff>
          <xdr:row>222</xdr:row>
          <xdr:rowOff>0</xdr:rowOff>
        </xdr:to>
        <xdr:sp macro="" textlink="">
          <xdr:nvSpPr>
            <xdr:cNvPr id="17465" name="Option Button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5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221</xdr:row>
          <xdr:rowOff>0</xdr:rowOff>
        </xdr:from>
        <xdr:to>
          <xdr:col>5</xdr:col>
          <xdr:colOff>350520</xdr:colOff>
          <xdr:row>222</xdr:row>
          <xdr:rowOff>0</xdr:rowOff>
        </xdr:to>
        <xdr:sp macro="" textlink="">
          <xdr:nvSpPr>
            <xdr:cNvPr id="17466" name="Option Button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5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221</xdr:row>
          <xdr:rowOff>0</xdr:rowOff>
        </xdr:from>
        <xdr:to>
          <xdr:col>6</xdr:col>
          <xdr:colOff>335280</xdr:colOff>
          <xdr:row>222</xdr:row>
          <xdr:rowOff>0</xdr:rowOff>
        </xdr:to>
        <xdr:sp macro="" textlink="">
          <xdr:nvSpPr>
            <xdr:cNvPr id="17467" name="Option Button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5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221</xdr:row>
          <xdr:rowOff>0</xdr:rowOff>
        </xdr:from>
        <xdr:to>
          <xdr:col>7</xdr:col>
          <xdr:colOff>312420</xdr:colOff>
          <xdr:row>222</xdr:row>
          <xdr:rowOff>0</xdr:rowOff>
        </xdr:to>
        <xdr:sp macro="" textlink="">
          <xdr:nvSpPr>
            <xdr:cNvPr id="17468" name="Option Button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5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221</xdr:row>
          <xdr:rowOff>0</xdr:rowOff>
        </xdr:from>
        <xdr:to>
          <xdr:col>8</xdr:col>
          <xdr:colOff>327660</xdr:colOff>
          <xdr:row>222</xdr:row>
          <xdr:rowOff>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5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221</xdr:row>
          <xdr:rowOff>0</xdr:rowOff>
        </xdr:from>
        <xdr:to>
          <xdr:col>9</xdr:col>
          <xdr:colOff>327660</xdr:colOff>
          <xdr:row>222</xdr:row>
          <xdr:rowOff>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5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264</xdr:row>
          <xdr:rowOff>0</xdr:rowOff>
        </xdr:from>
        <xdr:to>
          <xdr:col>0</xdr:col>
          <xdr:colOff>342900</xdr:colOff>
          <xdr:row>265</xdr:row>
          <xdr:rowOff>0</xdr:rowOff>
        </xdr:to>
        <xdr:sp macro="" textlink="">
          <xdr:nvSpPr>
            <xdr:cNvPr id="17471" name="Option Button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5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264</xdr:row>
          <xdr:rowOff>0</xdr:rowOff>
        </xdr:from>
        <xdr:to>
          <xdr:col>1</xdr:col>
          <xdr:colOff>342900</xdr:colOff>
          <xdr:row>265</xdr:row>
          <xdr:rowOff>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5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264</xdr:row>
          <xdr:rowOff>0</xdr:rowOff>
        </xdr:from>
        <xdr:to>
          <xdr:col>2</xdr:col>
          <xdr:colOff>342900</xdr:colOff>
          <xdr:row>265</xdr:row>
          <xdr:rowOff>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5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264</xdr:row>
          <xdr:rowOff>0</xdr:rowOff>
        </xdr:from>
        <xdr:to>
          <xdr:col>3</xdr:col>
          <xdr:colOff>342900</xdr:colOff>
          <xdr:row>265</xdr:row>
          <xdr:rowOff>0</xdr:rowOff>
        </xdr:to>
        <xdr:sp macro="" textlink="">
          <xdr:nvSpPr>
            <xdr:cNvPr id="17474" name="Option Button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00000000-0008-0000-0500-00004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264</xdr:row>
          <xdr:rowOff>0</xdr:rowOff>
        </xdr:from>
        <xdr:to>
          <xdr:col>4</xdr:col>
          <xdr:colOff>312420</xdr:colOff>
          <xdr:row>265</xdr:row>
          <xdr:rowOff>0</xdr:rowOff>
        </xdr:to>
        <xdr:sp macro="" textlink="">
          <xdr:nvSpPr>
            <xdr:cNvPr id="17475" name="Option Button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00000000-0008-0000-0500-00004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264</xdr:row>
          <xdr:rowOff>0</xdr:rowOff>
        </xdr:from>
        <xdr:to>
          <xdr:col>5</xdr:col>
          <xdr:colOff>350520</xdr:colOff>
          <xdr:row>265</xdr:row>
          <xdr:rowOff>0</xdr:rowOff>
        </xdr:to>
        <xdr:sp macro="" textlink="">
          <xdr:nvSpPr>
            <xdr:cNvPr id="17476" name="Option Button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00000000-0008-0000-0500-00004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264</xdr:row>
          <xdr:rowOff>0</xdr:rowOff>
        </xdr:from>
        <xdr:to>
          <xdr:col>6</xdr:col>
          <xdr:colOff>335280</xdr:colOff>
          <xdr:row>265</xdr:row>
          <xdr:rowOff>0</xdr:rowOff>
        </xdr:to>
        <xdr:sp macro="" textlink="">
          <xdr:nvSpPr>
            <xdr:cNvPr id="17477" name="Option Button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5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264</xdr:row>
          <xdr:rowOff>0</xdr:rowOff>
        </xdr:from>
        <xdr:to>
          <xdr:col>7</xdr:col>
          <xdr:colOff>312420</xdr:colOff>
          <xdr:row>265</xdr:row>
          <xdr:rowOff>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5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264</xdr:row>
          <xdr:rowOff>0</xdr:rowOff>
        </xdr:from>
        <xdr:to>
          <xdr:col>8</xdr:col>
          <xdr:colOff>327660</xdr:colOff>
          <xdr:row>265</xdr:row>
          <xdr:rowOff>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5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264</xdr:row>
          <xdr:rowOff>0</xdr:rowOff>
        </xdr:from>
        <xdr:to>
          <xdr:col>9</xdr:col>
          <xdr:colOff>327660</xdr:colOff>
          <xdr:row>265</xdr:row>
          <xdr:rowOff>0</xdr:rowOff>
        </xdr:to>
        <xdr:sp macro="" textlink="">
          <xdr:nvSpPr>
            <xdr:cNvPr id="17480" name="Option Button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5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307</xdr:row>
          <xdr:rowOff>0</xdr:rowOff>
        </xdr:from>
        <xdr:to>
          <xdr:col>0</xdr:col>
          <xdr:colOff>342900</xdr:colOff>
          <xdr:row>308</xdr:row>
          <xdr:rowOff>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5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307</xdr:row>
          <xdr:rowOff>0</xdr:rowOff>
        </xdr:from>
        <xdr:to>
          <xdr:col>1</xdr:col>
          <xdr:colOff>342900</xdr:colOff>
          <xdr:row>308</xdr:row>
          <xdr:rowOff>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5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307</xdr:row>
          <xdr:rowOff>0</xdr:rowOff>
        </xdr:from>
        <xdr:to>
          <xdr:col>2</xdr:col>
          <xdr:colOff>342900</xdr:colOff>
          <xdr:row>308</xdr:row>
          <xdr:rowOff>0</xdr:rowOff>
        </xdr:to>
        <xdr:sp macro="" textlink="">
          <xdr:nvSpPr>
            <xdr:cNvPr id="17483" name="Option Button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00000000-0008-0000-0500-00004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307</xdr:row>
          <xdr:rowOff>0</xdr:rowOff>
        </xdr:from>
        <xdr:to>
          <xdr:col>3</xdr:col>
          <xdr:colOff>342900</xdr:colOff>
          <xdr:row>308</xdr:row>
          <xdr:rowOff>0</xdr:rowOff>
        </xdr:to>
        <xdr:sp macro="" textlink="">
          <xdr:nvSpPr>
            <xdr:cNvPr id="17484" name="Option Button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00000000-0008-0000-0500-00004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307</xdr:row>
          <xdr:rowOff>0</xdr:rowOff>
        </xdr:from>
        <xdr:to>
          <xdr:col>4</xdr:col>
          <xdr:colOff>312420</xdr:colOff>
          <xdr:row>308</xdr:row>
          <xdr:rowOff>0</xdr:rowOff>
        </xdr:to>
        <xdr:sp macro="" textlink="">
          <xdr:nvSpPr>
            <xdr:cNvPr id="17485" name="Option Button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00000000-0008-0000-0500-00004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307</xdr:row>
          <xdr:rowOff>0</xdr:rowOff>
        </xdr:from>
        <xdr:to>
          <xdr:col>5</xdr:col>
          <xdr:colOff>350520</xdr:colOff>
          <xdr:row>308</xdr:row>
          <xdr:rowOff>0</xdr:rowOff>
        </xdr:to>
        <xdr:sp macro="" textlink="">
          <xdr:nvSpPr>
            <xdr:cNvPr id="17486" name="Option Button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00000000-0008-0000-0500-00004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307</xdr:row>
          <xdr:rowOff>0</xdr:rowOff>
        </xdr:from>
        <xdr:to>
          <xdr:col>6</xdr:col>
          <xdr:colOff>335280</xdr:colOff>
          <xdr:row>308</xdr:row>
          <xdr:rowOff>0</xdr:rowOff>
        </xdr:to>
        <xdr:sp macro="" textlink="">
          <xdr:nvSpPr>
            <xdr:cNvPr id="17487" name="Option Button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00000000-0008-0000-0500-00004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307</xdr:row>
          <xdr:rowOff>0</xdr:rowOff>
        </xdr:from>
        <xdr:to>
          <xdr:col>7</xdr:col>
          <xdr:colOff>312420</xdr:colOff>
          <xdr:row>308</xdr:row>
          <xdr:rowOff>0</xdr:rowOff>
        </xdr:to>
        <xdr:sp macro="" textlink="">
          <xdr:nvSpPr>
            <xdr:cNvPr id="17488" name="Option Button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00000000-0008-0000-0500-00005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307</xdr:row>
          <xdr:rowOff>0</xdr:rowOff>
        </xdr:from>
        <xdr:to>
          <xdr:col>8</xdr:col>
          <xdr:colOff>327660</xdr:colOff>
          <xdr:row>308</xdr:row>
          <xdr:rowOff>0</xdr:rowOff>
        </xdr:to>
        <xdr:sp macro="" textlink="">
          <xdr:nvSpPr>
            <xdr:cNvPr id="17489" name="Option Button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00000000-0008-0000-0500-00005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307</xdr:row>
          <xdr:rowOff>0</xdr:rowOff>
        </xdr:from>
        <xdr:to>
          <xdr:col>9</xdr:col>
          <xdr:colOff>327660</xdr:colOff>
          <xdr:row>308</xdr:row>
          <xdr:rowOff>0</xdr:rowOff>
        </xdr:to>
        <xdr:sp macro="" textlink="">
          <xdr:nvSpPr>
            <xdr:cNvPr id="17490" name="Option Button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00000000-0008-0000-0500-00005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350</xdr:row>
          <xdr:rowOff>0</xdr:rowOff>
        </xdr:from>
        <xdr:to>
          <xdr:col>0</xdr:col>
          <xdr:colOff>342900</xdr:colOff>
          <xdr:row>351</xdr:row>
          <xdr:rowOff>0</xdr:rowOff>
        </xdr:to>
        <xdr:sp macro="" textlink="">
          <xdr:nvSpPr>
            <xdr:cNvPr id="17491" name="Option Button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0000000-0008-0000-0500-00005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350</xdr:row>
          <xdr:rowOff>0</xdr:rowOff>
        </xdr:from>
        <xdr:to>
          <xdr:col>1</xdr:col>
          <xdr:colOff>342900</xdr:colOff>
          <xdr:row>351</xdr:row>
          <xdr:rowOff>0</xdr:rowOff>
        </xdr:to>
        <xdr:sp macro="" textlink="">
          <xdr:nvSpPr>
            <xdr:cNvPr id="17492" name="Option Button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00000000-0008-0000-0500-00005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350</xdr:row>
          <xdr:rowOff>0</xdr:rowOff>
        </xdr:from>
        <xdr:to>
          <xdr:col>2</xdr:col>
          <xdr:colOff>342900</xdr:colOff>
          <xdr:row>351</xdr:row>
          <xdr:rowOff>0</xdr:rowOff>
        </xdr:to>
        <xdr:sp macro="" textlink="">
          <xdr:nvSpPr>
            <xdr:cNvPr id="17493" name="Option Button 85" hidden="1">
              <a:extLst>
                <a:ext uri="{63B3BB69-23CF-44E3-9099-C40C66FF867C}">
                  <a14:compatExt spid="_x0000_s17493"/>
                </a:ext>
                <a:ext uri="{FF2B5EF4-FFF2-40B4-BE49-F238E27FC236}">
                  <a16:creationId xmlns:a16="http://schemas.microsoft.com/office/drawing/2014/main" id="{00000000-0008-0000-0500-00005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350</xdr:row>
          <xdr:rowOff>0</xdr:rowOff>
        </xdr:from>
        <xdr:to>
          <xdr:col>3</xdr:col>
          <xdr:colOff>342900</xdr:colOff>
          <xdr:row>351</xdr:row>
          <xdr:rowOff>0</xdr:rowOff>
        </xdr:to>
        <xdr:sp macro="" textlink="">
          <xdr:nvSpPr>
            <xdr:cNvPr id="17494" name="Option Button 86" hidden="1">
              <a:extLst>
                <a:ext uri="{63B3BB69-23CF-44E3-9099-C40C66FF867C}">
                  <a14:compatExt spid="_x0000_s17494"/>
                </a:ext>
                <a:ext uri="{FF2B5EF4-FFF2-40B4-BE49-F238E27FC236}">
                  <a16:creationId xmlns:a16="http://schemas.microsoft.com/office/drawing/2014/main" id="{00000000-0008-0000-0500-00005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350</xdr:row>
          <xdr:rowOff>0</xdr:rowOff>
        </xdr:from>
        <xdr:to>
          <xdr:col>4</xdr:col>
          <xdr:colOff>312420</xdr:colOff>
          <xdr:row>351</xdr:row>
          <xdr:rowOff>0</xdr:rowOff>
        </xdr:to>
        <xdr:sp macro="" textlink="">
          <xdr:nvSpPr>
            <xdr:cNvPr id="17495" name="Option Button 87" hidden="1">
              <a:extLst>
                <a:ext uri="{63B3BB69-23CF-44E3-9099-C40C66FF867C}">
                  <a14:compatExt spid="_x0000_s17495"/>
                </a:ext>
                <a:ext uri="{FF2B5EF4-FFF2-40B4-BE49-F238E27FC236}">
                  <a16:creationId xmlns:a16="http://schemas.microsoft.com/office/drawing/2014/main" id="{00000000-0008-0000-0500-00005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350</xdr:row>
          <xdr:rowOff>0</xdr:rowOff>
        </xdr:from>
        <xdr:to>
          <xdr:col>5</xdr:col>
          <xdr:colOff>350520</xdr:colOff>
          <xdr:row>351</xdr:row>
          <xdr:rowOff>0</xdr:rowOff>
        </xdr:to>
        <xdr:sp macro="" textlink="">
          <xdr:nvSpPr>
            <xdr:cNvPr id="17496" name="Option Button 88" hidden="1">
              <a:extLst>
                <a:ext uri="{63B3BB69-23CF-44E3-9099-C40C66FF867C}">
                  <a14:compatExt spid="_x0000_s17496"/>
                </a:ext>
                <a:ext uri="{FF2B5EF4-FFF2-40B4-BE49-F238E27FC236}">
                  <a16:creationId xmlns:a16="http://schemas.microsoft.com/office/drawing/2014/main" id="{00000000-0008-0000-0500-00005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350</xdr:row>
          <xdr:rowOff>0</xdr:rowOff>
        </xdr:from>
        <xdr:to>
          <xdr:col>6</xdr:col>
          <xdr:colOff>335280</xdr:colOff>
          <xdr:row>351</xdr:row>
          <xdr:rowOff>0</xdr:rowOff>
        </xdr:to>
        <xdr:sp macro="" textlink="">
          <xdr:nvSpPr>
            <xdr:cNvPr id="17497" name="Option Button 89" hidden="1">
              <a:extLst>
                <a:ext uri="{63B3BB69-23CF-44E3-9099-C40C66FF867C}">
                  <a14:compatExt spid="_x0000_s17497"/>
                </a:ext>
                <a:ext uri="{FF2B5EF4-FFF2-40B4-BE49-F238E27FC236}">
                  <a16:creationId xmlns:a16="http://schemas.microsoft.com/office/drawing/2014/main" id="{00000000-0008-0000-0500-00005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350</xdr:row>
          <xdr:rowOff>0</xdr:rowOff>
        </xdr:from>
        <xdr:to>
          <xdr:col>7</xdr:col>
          <xdr:colOff>312420</xdr:colOff>
          <xdr:row>351</xdr:row>
          <xdr:rowOff>0</xdr:rowOff>
        </xdr:to>
        <xdr:sp macro="" textlink="">
          <xdr:nvSpPr>
            <xdr:cNvPr id="17498" name="Option Button 90" hidden="1">
              <a:extLst>
                <a:ext uri="{63B3BB69-23CF-44E3-9099-C40C66FF867C}">
                  <a14:compatExt spid="_x0000_s17498"/>
                </a:ext>
                <a:ext uri="{FF2B5EF4-FFF2-40B4-BE49-F238E27FC236}">
                  <a16:creationId xmlns:a16="http://schemas.microsoft.com/office/drawing/2014/main" id="{00000000-0008-0000-0500-00005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350</xdr:row>
          <xdr:rowOff>0</xdr:rowOff>
        </xdr:from>
        <xdr:to>
          <xdr:col>8</xdr:col>
          <xdr:colOff>327660</xdr:colOff>
          <xdr:row>351</xdr:row>
          <xdr:rowOff>0</xdr:rowOff>
        </xdr:to>
        <xdr:sp macro="" textlink="">
          <xdr:nvSpPr>
            <xdr:cNvPr id="17499" name="Option Button 91" hidden="1">
              <a:extLst>
                <a:ext uri="{63B3BB69-23CF-44E3-9099-C40C66FF867C}">
                  <a14:compatExt spid="_x0000_s17499"/>
                </a:ext>
                <a:ext uri="{FF2B5EF4-FFF2-40B4-BE49-F238E27FC236}">
                  <a16:creationId xmlns:a16="http://schemas.microsoft.com/office/drawing/2014/main" id="{00000000-0008-0000-0500-00005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350</xdr:row>
          <xdr:rowOff>0</xdr:rowOff>
        </xdr:from>
        <xdr:to>
          <xdr:col>9</xdr:col>
          <xdr:colOff>327660</xdr:colOff>
          <xdr:row>351</xdr:row>
          <xdr:rowOff>0</xdr:rowOff>
        </xdr:to>
        <xdr:sp macro="" textlink="">
          <xdr:nvSpPr>
            <xdr:cNvPr id="17500" name="Option Button 92" hidden="1">
              <a:extLst>
                <a:ext uri="{63B3BB69-23CF-44E3-9099-C40C66FF867C}">
                  <a14:compatExt spid="_x0000_s17500"/>
                </a:ext>
                <a:ext uri="{FF2B5EF4-FFF2-40B4-BE49-F238E27FC236}">
                  <a16:creationId xmlns:a16="http://schemas.microsoft.com/office/drawing/2014/main" id="{00000000-0008-0000-0500-00005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393</xdr:row>
          <xdr:rowOff>0</xdr:rowOff>
        </xdr:from>
        <xdr:to>
          <xdr:col>0</xdr:col>
          <xdr:colOff>342900</xdr:colOff>
          <xdr:row>394</xdr:row>
          <xdr:rowOff>0</xdr:rowOff>
        </xdr:to>
        <xdr:sp macro="" textlink="">
          <xdr:nvSpPr>
            <xdr:cNvPr id="17501" name="Option Button 93" hidden="1">
              <a:extLst>
                <a:ext uri="{63B3BB69-23CF-44E3-9099-C40C66FF867C}">
                  <a14:compatExt spid="_x0000_s17501"/>
                </a:ext>
                <a:ext uri="{FF2B5EF4-FFF2-40B4-BE49-F238E27FC236}">
                  <a16:creationId xmlns:a16="http://schemas.microsoft.com/office/drawing/2014/main" id="{00000000-0008-0000-0500-00005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393</xdr:row>
          <xdr:rowOff>0</xdr:rowOff>
        </xdr:from>
        <xdr:to>
          <xdr:col>1</xdr:col>
          <xdr:colOff>342900</xdr:colOff>
          <xdr:row>394</xdr:row>
          <xdr:rowOff>0</xdr:rowOff>
        </xdr:to>
        <xdr:sp macro="" textlink="">
          <xdr:nvSpPr>
            <xdr:cNvPr id="17502" name="Option Button 94" hidden="1">
              <a:extLst>
                <a:ext uri="{63B3BB69-23CF-44E3-9099-C40C66FF867C}">
                  <a14:compatExt spid="_x0000_s17502"/>
                </a:ext>
                <a:ext uri="{FF2B5EF4-FFF2-40B4-BE49-F238E27FC236}">
                  <a16:creationId xmlns:a16="http://schemas.microsoft.com/office/drawing/2014/main" id="{00000000-0008-0000-0500-00005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393</xdr:row>
          <xdr:rowOff>0</xdr:rowOff>
        </xdr:from>
        <xdr:to>
          <xdr:col>2</xdr:col>
          <xdr:colOff>342900</xdr:colOff>
          <xdr:row>394</xdr:row>
          <xdr:rowOff>0</xdr:rowOff>
        </xdr:to>
        <xdr:sp macro="" textlink="">
          <xdr:nvSpPr>
            <xdr:cNvPr id="17503" name="Option Button 95" hidden="1">
              <a:extLst>
                <a:ext uri="{63B3BB69-23CF-44E3-9099-C40C66FF867C}">
                  <a14:compatExt spid="_x0000_s17503"/>
                </a:ext>
                <a:ext uri="{FF2B5EF4-FFF2-40B4-BE49-F238E27FC236}">
                  <a16:creationId xmlns:a16="http://schemas.microsoft.com/office/drawing/2014/main" id="{00000000-0008-0000-0500-00005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393</xdr:row>
          <xdr:rowOff>0</xdr:rowOff>
        </xdr:from>
        <xdr:to>
          <xdr:col>3</xdr:col>
          <xdr:colOff>342900</xdr:colOff>
          <xdr:row>394</xdr:row>
          <xdr:rowOff>0</xdr:rowOff>
        </xdr:to>
        <xdr:sp macro="" textlink="">
          <xdr:nvSpPr>
            <xdr:cNvPr id="17504" name="Option Button 96" hidden="1">
              <a:extLst>
                <a:ext uri="{63B3BB69-23CF-44E3-9099-C40C66FF867C}">
                  <a14:compatExt spid="_x0000_s17504"/>
                </a:ext>
                <a:ext uri="{FF2B5EF4-FFF2-40B4-BE49-F238E27FC236}">
                  <a16:creationId xmlns:a16="http://schemas.microsoft.com/office/drawing/2014/main" id="{00000000-0008-0000-0500-00006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393</xdr:row>
          <xdr:rowOff>0</xdr:rowOff>
        </xdr:from>
        <xdr:to>
          <xdr:col>4</xdr:col>
          <xdr:colOff>312420</xdr:colOff>
          <xdr:row>394</xdr:row>
          <xdr:rowOff>0</xdr:rowOff>
        </xdr:to>
        <xdr:sp macro="" textlink="">
          <xdr:nvSpPr>
            <xdr:cNvPr id="17505" name="Option Button 97" hidden="1">
              <a:extLst>
                <a:ext uri="{63B3BB69-23CF-44E3-9099-C40C66FF867C}">
                  <a14:compatExt spid="_x0000_s17505"/>
                </a:ext>
                <a:ext uri="{FF2B5EF4-FFF2-40B4-BE49-F238E27FC236}">
                  <a16:creationId xmlns:a16="http://schemas.microsoft.com/office/drawing/2014/main" id="{00000000-0008-0000-0500-00006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393</xdr:row>
          <xdr:rowOff>0</xdr:rowOff>
        </xdr:from>
        <xdr:to>
          <xdr:col>5</xdr:col>
          <xdr:colOff>350520</xdr:colOff>
          <xdr:row>394</xdr:row>
          <xdr:rowOff>0</xdr:rowOff>
        </xdr:to>
        <xdr:sp macro="" textlink="">
          <xdr:nvSpPr>
            <xdr:cNvPr id="17506" name="Option Button 98" hidden="1">
              <a:extLst>
                <a:ext uri="{63B3BB69-23CF-44E3-9099-C40C66FF867C}">
                  <a14:compatExt spid="_x0000_s17506"/>
                </a:ext>
                <a:ext uri="{FF2B5EF4-FFF2-40B4-BE49-F238E27FC236}">
                  <a16:creationId xmlns:a16="http://schemas.microsoft.com/office/drawing/2014/main" id="{00000000-0008-0000-0500-00006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393</xdr:row>
          <xdr:rowOff>0</xdr:rowOff>
        </xdr:from>
        <xdr:to>
          <xdr:col>6</xdr:col>
          <xdr:colOff>335280</xdr:colOff>
          <xdr:row>394</xdr:row>
          <xdr:rowOff>0</xdr:rowOff>
        </xdr:to>
        <xdr:sp macro="" textlink="">
          <xdr:nvSpPr>
            <xdr:cNvPr id="17507" name="Option Button 99" hidden="1">
              <a:extLst>
                <a:ext uri="{63B3BB69-23CF-44E3-9099-C40C66FF867C}">
                  <a14:compatExt spid="_x0000_s17507"/>
                </a:ext>
                <a:ext uri="{FF2B5EF4-FFF2-40B4-BE49-F238E27FC236}">
                  <a16:creationId xmlns:a16="http://schemas.microsoft.com/office/drawing/2014/main" id="{00000000-0008-0000-0500-00006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393</xdr:row>
          <xdr:rowOff>0</xdr:rowOff>
        </xdr:from>
        <xdr:to>
          <xdr:col>7</xdr:col>
          <xdr:colOff>312420</xdr:colOff>
          <xdr:row>394</xdr:row>
          <xdr:rowOff>0</xdr:rowOff>
        </xdr:to>
        <xdr:sp macro="" textlink="">
          <xdr:nvSpPr>
            <xdr:cNvPr id="17508" name="Option Button 100" hidden="1">
              <a:extLst>
                <a:ext uri="{63B3BB69-23CF-44E3-9099-C40C66FF867C}">
                  <a14:compatExt spid="_x0000_s17508"/>
                </a:ext>
                <a:ext uri="{FF2B5EF4-FFF2-40B4-BE49-F238E27FC236}">
                  <a16:creationId xmlns:a16="http://schemas.microsoft.com/office/drawing/2014/main" id="{00000000-0008-0000-0500-00006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393</xdr:row>
          <xdr:rowOff>0</xdr:rowOff>
        </xdr:from>
        <xdr:to>
          <xdr:col>8</xdr:col>
          <xdr:colOff>327660</xdr:colOff>
          <xdr:row>394</xdr:row>
          <xdr:rowOff>0</xdr:rowOff>
        </xdr:to>
        <xdr:sp macro="" textlink="">
          <xdr:nvSpPr>
            <xdr:cNvPr id="17509" name="Option Button 101" hidden="1">
              <a:extLst>
                <a:ext uri="{63B3BB69-23CF-44E3-9099-C40C66FF867C}">
                  <a14:compatExt spid="_x0000_s17509"/>
                </a:ext>
                <a:ext uri="{FF2B5EF4-FFF2-40B4-BE49-F238E27FC236}">
                  <a16:creationId xmlns:a16="http://schemas.microsoft.com/office/drawing/2014/main" id="{00000000-0008-0000-0500-00006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393</xdr:row>
          <xdr:rowOff>0</xdr:rowOff>
        </xdr:from>
        <xdr:to>
          <xdr:col>9</xdr:col>
          <xdr:colOff>327660</xdr:colOff>
          <xdr:row>394</xdr:row>
          <xdr:rowOff>0</xdr:rowOff>
        </xdr:to>
        <xdr:sp macro="" textlink="">
          <xdr:nvSpPr>
            <xdr:cNvPr id="17510" name="Option Button 102" hidden="1">
              <a:extLst>
                <a:ext uri="{63B3BB69-23CF-44E3-9099-C40C66FF867C}">
                  <a14:compatExt spid="_x0000_s17510"/>
                </a:ext>
                <a:ext uri="{FF2B5EF4-FFF2-40B4-BE49-F238E27FC236}">
                  <a16:creationId xmlns:a16="http://schemas.microsoft.com/office/drawing/2014/main" id="{00000000-0008-0000-0500-00006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390525</xdr:colOff>
      <xdr:row>0</xdr:row>
      <xdr:rowOff>19051</xdr:rowOff>
    </xdr:from>
    <xdr:to>
      <xdr:col>4</xdr:col>
      <xdr:colOff>180975</xdr:colOff>
      <xdr:row>0</xdr:row>
      <xdr:rowOff>304801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47775" y="190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43</xdr:row>
      <xdr:rowOff>28576</xdr:rowOff>
    </xdr:from>
    <xdr:to>
      <xdr:col>4</xdr:col>
      <xdr:colOff>180975</xdr:colOff>
      <xdr:row>44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47775" y="111442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86</xdr:row>
      <xdr:rowOff>19050</xdr:rowOff>
    </xdr:from>
    <xdr:to>
      <xdr:col>4</xdr:col>
      <xdr:colOff>190500</xdr:colOff>
      <xdr:row>86</xdr:row>
      <xdr:rowOff>304800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7300" y="222504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129</xdr:row>
      <xdr:rowOff>19050</xdr:rowOff>
    </xdr:from>
    <xdr:to>
      <xdr:col>4</xdr:col>
      <xdr:colOff>161925</xdr:colOff>
      <xdr:row>129</xdr:row>
      <xdr:rowOff>304800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1228725" y="333660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172</xdr:row>
      <xdr:rowOff>28575</xdr:rowOff>
    </xdr:from>
    <xdr:to>
      <xdr:col>4</xdr:col>
      <xdr:colOff>219075</xdr:colOff>
      <xdr:row>173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285875" y="444912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215</xdr:row>
      <xdr:rowOff>38100</xdr:rowOff>
    </xdr:from>
    <xdr:to>
      <xdr:col>4</xdr:col>
      <xdr:colOff>200025</xdr:colOff>
      <xdr:row>216</xdr:row>
      <xdr:rowOff>9525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266825" y="556164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258</xdr:row>
      <xdr:rowOff>19050</xdr:rowOff>
    </xdr:from>
    <xdr:to>
      <xdr:col>4</xdr:col>
      <xdr:colOff>161925</xdr:colOff>
      <xdr:row>258</xdr:row>
      <xdr:rowOff>304800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28725" y="667131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301</xdr:row>
      <xdr:rowOff>19050</xdr:rowOff>
    </xdr:from>
    <xdr:to>
      <xdr:col>4</xdr:col>
      <xdr:colOff>171450</xdr:colOff>
      <xdr:row>301</xdr:row>
      <xdr:rowOff>304800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38250" y="778287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344</xdr:row>
      <xdr:rowOff>38100</xdr:rowOff>
    </xdr:from>
    <xdr:to>
      <xdr:col>4</xdr:col>
      <xdr:colOff>209550</xdr:colOff>
      <xdr:row>345</xdr:row>
      <xdr:rowOff>9525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276350" y="889635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387</xdr:row>
      <xdr:rowOff>28575</xdr:rowOff>
    </xdr:from>
    <xdr:to>
      <xdr:col>4</xdr:col>
      <xdr:colOff>161925</xdr:colOff>
      <xdr:row>388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228725" y="10006965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5</xdr:row>
          <xdr:rowOff>259080</xdr:rowOff>
        </xdr:from>
        <xdr:to>
          <xdr:col>10</xdr:col>
          <xdr:colOff>68580</xdr:colOff>
          <xdr:row>7</xdr:row>
          <xdr:rowOff>45720</xdr:rowOff>
        </xdr:to>
        <xdr:sp macro="" textlink="">
          <xdr:nvSpPr>
            <xdr:cNvPr id="17691" name="Group Box 283" hidden="1">
              <a:extLst>
                <a:ext uri="{63B3BB69-23CF-44E3-9099-C40C66FF867C}">
                  <a14:compatExt spid="_x0000_s17691"/>
                </a:ext>
                <a:ext uri="{FF2B5EF4-FFF2-40B4-BE49-F238E27FC236}">
                  <a16:creationId xmlns:a16="http://schemas.microsoft.com/office/drawing/2014/main" id="{00000000-0008-0000-0500-00001B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48</xdr:row>
          <xdr:rowOff>259080</xdr:rowOff>
        </xdr:from>
        <xdr:to>
          <xdr:col>10</xdr:col>
          <xdr:colOff>22860</xdr:colOff>
          <xdr:row>50</xdr:row>
          <xdr:rowOff>7620</xdr:rowOff>
        </xdr:to>
        <xdr:sp macro="" textlink="">
          <xdr:nvSpPr>
            <xdr:cNvPr id="17692" name="Group Box 284" hidden="1">
              <a:extLst>
                <a:ext uri="{63B3BB69-23CF-44E3-9099-C40C66FF867C}">
                  <a14:compatExt spid="_x0000_s17692"/>
                </a:ext>
                <a:ext uri="{FF2B5EF4-FFF2-40B4-BE49-F238E27FC236}">
                  <a16:creationId xmlns:a16="http://schemas.microsoft.com/office/drawing/2014/main" id="{00000000-0008-0000-0500-00001C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91</xdr:row>
          <xdr:rowOff>228600</xdr:rowOff>
        </xdr:from>
        <xdr:to>
          <xdr:col>10</xdr:col>
          <xdr:colOff>30480</xdr:colOff>
          <xdr:row>93</xdr:row>
          <xdr:rowOff>45720</xdr:rowOff>
        </xdr:to>
        <xdr:sp macro="" textlink="">
          <xdr:nvSpPr>
            <xdr:cNvPr id="17693" name="Group Box 285" hidden="1">
              <a:extLst>
                <a:ext uri="{63B3BB69-23CF-44E3-9099-C40C66FF867C}">
                  <a14:compatExt spid="_x0000_s17693"/>
                </a:ext>
                <a:ext uri="{FF2B5EF4-FFF2-40B4-BE49-F238E27FC236}">
                  <a16:creationId xmlns:a16="http://schemas.microsoft.com/office/drawing/2014/main" id="{00000000-0008-0000-0500-00001D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134</xdr:row>
          <xdr:rowOff>251460</xdr:rowOff>
        </xdr:from>
        <xdr:to>
          <xdr:col>10</xdr:col>
          <xdr:colOff>38100</xdr:colOff>
          <xdr:row>136</xdr:row>
          <xdr:rowOff>68580</xdr:rowOff>
        </xdr:to>
        <xdr:sp macro="" textlink="">
          <xdr:nvSpPr>
            <xdr:cNvPr id="17694" name="Group Box 286" hidden="1">
              <a:extLst>
                <a:ext uri="{63B3BB69-23CF-44E3-9099-C40C66FF867C}">
                  <a14:compatExt spid="_x0000_s17694"/>
                </a:ext>
                <a:ext uri="{FF2B5EF4-FFF2-40B4-BE49-F238E27FC236}">
                  <a16:creationId xmlns:a16="http://schemas.microsoft.com/office/drawing/2014/main" id="{00000000-0008-0000-0500-00001E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177</xdr:row>
          <xdr:rowOff>259080</xdr:rowOff>
        </xdr:from>
        <xdr:to>
          <xdr:col>10</xdr:col>
          <xdr:colOff>22860</xdr:colOff>
          <xdr:row>179</xdr:row>
          <xdr:rowOff>99060</xdr:rowOff>
        </xdr:to>
        <xdr:sp macro="" textlink="">
          <xdr:nvSpPr>
            <xdr:cNvPr id="17695" name="Group Box 287" hidden="1">
              <a:extLst>
                <a:ext uri="{63B3BB69-23CF-44E3-9099-C40C66FF867C}">
                  <a14:compatExt spid="_x0000_s17695"/>
                </a:ext>
                <a:ext uri="{FF2B5EF4-FFF2-40B4-BE49-F238E27FC236}">
                  <a16:creationId xmlns:a16="http://schemas.microsoft.com/office/drawing/2014/main" id="{00000000-0008-0000-0500-00001F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220</xdr:row>
          <xdr:rowOff>251460</xdr:rowOff>
        </xdr:from>
        <xdr:to>
          <xdr:col>10</xdr:col>
          <xdr:colOff>76200</xdr:colOff>
          <xdr:row>222</xdr:row>
          <xdr:rowOff>38100</xdr:rowOff>
        </xdr:to>
        <xdr:sp macro="" textlink="">
          <xdr:nvSpPr>
            <xdr:cNvPr id="17696" name="Group Box 288" hidden="1">
              <a:extLst>
                <a:ext uri="{63B3BB69-23CF-44E3-9099-C40C66FF867C}">
                  <a14:compatExt spid="_x0000_s17696"/>
                </a:ext>
                <a:ext uri="{FF2B5EF4-FFF2-40B4-BE49-F238E27FC236}">
                  <a16:creationId xmlns:a16="http://schemas.microsoft.com/office/drawing/2014/main" id="{00000000-0008-0000-0500-000020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263</xdr:row>
          <xdr:rowOff>259080</xdr:rowOff>
        </xdr:from>
        <xdr:to>
          <xdr:col>10</xdr:col>
          <xdr:colOff>83820</xdr:colOff>
          <xdr:row>265</xdr:row>
          <xdr:rowOff>60960</xdr:rowOff>
        </xdr:to>
        <xdr:sp macro="" textlink="">
          <xdr:nvSpPr>
            <xdr:cNvPr id="17697" name="Group Box 289" hidden="1">
              <a:extLst>
                <a:ext uri="{63B3BB69-23CF-44E3-9099-C40C66FF867C}">
                  <a14:compatExt spid="_x0000_s17697"/>
                </a:ext>
                <a:ext uri="{FF2B5EF4-FFF2-40B4-BE49-F238E27FC236}">
                  <a16:creationId xmlns:a16="http://schemas.microsoft.com/office/drawing/2014/main" id="{00000000-0008-0000-0500-000021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306</xdr:row>
          <xdr:rowOff>259080</xdr:rowOff>
        </xdr:from>
        <xdr:to>
          <xdr:col>10</xdr:col>
          <xdr:colOff>68580</xdr:colOff>
          <xdr:row>308</xdr:row>
          <xdr:rowOff>83820</xdr:rowOff>
        </xdr:to>
        <xdr:sp macro="" textlink="">
          <xdr:nvSpPr>
            <xdr:cNvPr id="17698" name="Group Box 290" hidden="1">
              <a:extLst>
                <a:ext uri="{63B3BB69-23CF-44E3-9099-C40C66FF867C}">
                  <a14:compatExt spid="_x0000_s17698"/>
                </a:ext>
                <a:ext uri="{FF2B5EF4-FFF2-40B4-BE49-F238E27FC236}">
                  <a16:creationId xmlns:a16="http://schemas.microsoft.com/office/drawing/2014/main" id="{00000000-0008-0000-0500-000022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349</xdr:row>
          <xdr:rowOff>259080</xdr:rowOff>
        </xdr:from>
        <xdr:to>
          <xdr:col>10</xdr:col>
          <xdr:colOff>30480</xdr:colOff>
          <xdr:row>351</xdr:row>
          <xdr:rowOff>7620</xdr:rowOff>
        </xdr:to>
        <xdr:sp macro="" textlink="">
          <xdr:nvSpPr>
            <xdr:cNvPr id="17699" name="Group Box 291" hidden="1">
              <a:extLst>
                <a:ext uri="{63B3BB69-23CF-44E3-9099-C40C66FF867C}">
                  <a14:compatExt spid="_x0000_s17699"/>
                </a:ext>
                <a:ext uri="{FF2B5EF4-FFF2-40B4-BE49-F238E27FC236}">
                  <a16:creationId xmlns:a16="http://schemas.microsoft.com/office/drawing/2014/main" id="{00000000-0008-0000-0500-000023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392</xdr:row>
          <xdr:rowOff>251460</xdr:rowOff>
        </xdr:from>
        <xdr:to>
          <xdr:col>10</xdr:col>
          <xdr:colOff>38100</xdr:colOff>
          <xdr:row>394</xdr:row>
          <xdr:rowOff>83820</xdr:rowOff>
        </xdr:to>
        <xdr:sp macro="" textlink="">
          <xdr:nvSpPr>
            <xdr:cNvPr id="17700" name="Group Box 292" hidden="1">
              <a:extLst>
                <a:ext uri="{63B3BB69-23CF-44E3-9099-C40C66FF867C}">
                  <a14:compatExt spid="_x0000_s17700"/>
                </a:ext>
                <a:ext uri="{FF2B5EF4-FFF2-40B4-BE49-F238E27FC236}">
                  <a16:creationId xmlns:a16="http://schemas.microsoft.com/office/drawing/2014/main" id="{00000000-0008-0000-0500-0000244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292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0</xdr:rowOff>
        </xdr:from>
        <xdr:to>
          <xdr:col>0</xdr:col>
          <xdr:colOff>342900</xdr:colOff>
          <xdr:row>7</xdr:row>
          <xdr:rowOff>0</xdr:rowOff>
        </xdr:to>
        <xdr:sp macro="" textlink="">
          <xdr:nvSpPr>
            <xdr:cNvPr id="18433" name="Option 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0</xdr:rowOff>
        </xdr:from>
        <xdr:to>
          <xdr:col>1</xdr:col>
          <xdr:colOff>342900</xdr:colOff>
          <xdr:row>7</xdr:row>
          <xdr:rowOff>0</xdr:rowOff>
        </xdr:to>
        <xdr:sp macro="" textlink="">
          <xdr:nvSpPr>
            <xdr:cNvPr id="18434" name="Option 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</xdr:row>
          <xdr:rowOff>0</xdr:rowOff>
        </xdr:from>
        <xdr:to>
          <xdr:col>2</xdr:col>
          <xdr:colOff>342900</xdr:colOff>
          <xdr:row>7</xdr:row>
          <xdr:rowOff>0</xdr:rowOff>
        </xdr:to>
        <xdr:sp macro="" textlink="">
          <xdr:nvSpPr>
            <xdr:cNvPr id="18435" name="Option 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6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0</xdr:rowOff>
        </xdr:from>
        <xdr:to>
          <xdr:col>3</xdr:col>
          <xdr:colOff>342900</xdr:colOff>
          <xdr:row>7</xdr:row>
          <xdr:rowOff>0</xdr:rowOff>
        </xdr:to>
        <xdr:sp macro="" textlink="">
          <xdr:nvSpPr>
            <xdr:cNvPr id="18436" name="Option Butto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6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6</xdr:row>
          <xdr:rowOff>0</xdr:rowOff>
        </xdr:from>
        <xdr:to>
          <xdr:col>4</xdr:col>
          <xdr:colOff>312420</xdr:colOff>
          <xdr:row>7</xdr:row>
          <xdr:rowOff>0</xdr:rowOff>
        </xdr:to>
        <xdr:sp macro="" textlink="">
          <xdr:nvSpPr>
            <xdr:cNvPr id="18437" name="Option Button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6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6</xdr:row>
          <xdr:rowOff>0</xdr:rowOff>
        </xdr:from>
        <xdr:to>
          <xdr:col>5</xdr:col>
          <xdr:colOff>350520</xdr:colOff>
          <xdr:row>7</xdr:row>
          <xdr:rowOff>0</xdr:rowOff>
        </xdr:to>
        <xdr:sp macro="" textlink="">
          <xdr:nvSpPr>
            <xdr:cNvPr id="18438" name="Option Button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6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</xdr:row>
          <xdr:rowOff>0</xdr:rowOff>
        </xdr:from>
        <xdr:to>
          <xdr:col>6</xdr:col>
          <xdr:colOff>335280</xdr:colOff>
          <xdr:row>7</xdr:row>
          <xdr:rowOff>0</xdr:rowOff>
        </xdr:to>
        <xdr:sp macro="" textlink="">
          <xdr:nvSpPr>
            <xdr:cNvPr id="18439" name="Option Button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6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6</xdr:row>
          <xdr:rowOff>0</xdr:rowOff>
        </xdr:from>
        <xdr:to>
          <xdr:col>7</xdr:col>
          <xdr:colOff>312420</xdr:colOff>
          <xdr:row>7</xdr:row>
          <xdr:rowOff>0</xdr:rowOff>
        </xdr:to>
        <xdr:sp macro="" textlink="">
          <xdr:nvSpPr>
            <xdr:cNvPr id="18440" name="Option Button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6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6</xdr:row>
          <xdr:rowOff>0</xdr:rowOff>
        </xdr:from>
        <xdr:to>
          <xdr:col>8</xdr:col>
          <xdr:colOff>327660</xdr:colOff>
          <xdr:row>7</xdr:row>
          <xdr:rowOff>0</xdr:rowOff>
        </xdr:to>
        <xdr:sp macro="" textlink="">
          <xdr:nvSpPr>
            <xdr:cNvPr id="18441" name="Option Button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6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</xdr:row>
          <xdr:rowOff>0</xdr:rowOff>
        </xdr:from>
        <xdr:to>
          <xdr:col>9</xdr:col>
          <xdr:colOff>327660</xdr:colOff>
          <xdr:row>7</xdr:row>
          <xdr:rowOff>0</xdr:rowOff>
        </xdr:to>
        <xdr:sp macro="" textlink="">
          <xdr:nvSpPr>
            <xdr:cNvPr id="18442" name="Option Button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6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49</xdr:row>
          <xdr:rowOff>0</xdr:rowOff>
        </xdr:from>
        <xdr:to>
          <xdr:col>0</xdr:col>
          <xdr:colOff>342900</xdr:colOff>
          <xdr:row>50</xdr:row>
          <xdr:rowOff>0</xdr:rowOff>
        </xdr:to>
        <xdr:sp macro="" textlink="">
          <xdr:nvSpPr>
            <xdr:cNvPr id="18443" name="Option Button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6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0</xdr:rowOff>
        </xdr:from>
        <xdr:to>
          <xdr:col>1</xdr:col>
          <xdr:colOff>342900</xdr:colOff>
          <xdr:row>50</xdr:row>
          <xdr:rowOff>0</xdr:rowOff>
        </xdr:to>
        <xdr:sp macro="" textlink="">
          <xdr:nvSpPr>
            <xdr:cNvPr id="18444" name="Option Button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6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49</xdr:row>
          <xdr:rowOff>0</xdr:rowOff>
        </xdr:from>
        <xdr:to>
          <xdr:col>2</xdr:col>
          <xdr:colOff>342900</xdr:colOff>
          <xdr:row>50</xdr:row>
          <xdr:rowOff>0</xdr:rowOff>
        </xdr:to>
        <xdr:sp macro="" textlink="">
          <xdr:nvSpPr>
            <xdr:cNvPr id="18445" name="Option Button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6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49</xdr:row>
          <xdr:rowOff>0</xdr:rowOff>
        </xdr:from>
        <xdr:to>
          <xdr:col>3</xdr:col>
          <xdr:colOff>342900</xdr:colOff>
          <xdr:row>50</xdr:row>
          <xdr:rowOff>0</xdr:rowOff>
        </xdr:to>
        <xdr:sp macro="" textlink="">
          <xdr:nvSpPr>
            <xdr:cNvPr id="18446" name="Option Button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6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49</xdr:row>
          <xdr:rowOff>0</xdr:rowOff>
        </xdr:from>
        <xdr:to>
          <xdr:col>4</xdr:col>
          <xdr:colOff>312420</xdr:colOff>
          <xdr:row>50</xdr:row>
          <xdr:rowOff>0</xdr:rowOff>
        </xdr:to>
        <xdr:sp macro="" textlink="">
          <xdr:nvSpPr>
            <xdr:cNvPr id="18447" name="Option Button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6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49</xdr:row>
          <xdr:rowOff>0</xdr:rowOff>
        </xdr:from>
        <xdr:to>
          <xdr:col>5</xdr:col>
          <xdr:colOff>350520</xdr:colOff>
          <xdr:row>50</xdr:row>
          <xdr:rowOff>0</xdr:rowOff>
        </xdr:to>
        <xdr:sp macro="" textlink="">
          <xdr:nvSpPr>
            <xdr:cNvPr id="18448" name="Option Button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6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49</xdr:row>
          <xdr:rowOff>0</xdr:rowOff>
        </xdr:from>
        <xdr:to>
          <xdr:col>6</xdr:col>
          <xdr:colOff>335280</xdr:colOff>
          <xdr:row>50</xdr:row>
          <xdr:rowOff>0</xdr:rowOff>
        </xdr:to>
        <xdr:sp macro="" textlink="">
          <xdr:nvSpPr>
            <xdr:cNvPr id="18449" name="Option Button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6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49</xdr:row>
          <xdr:rowOff>0</xdr:rowOff>
        </xdr:from>
        <xdr:to>
          <xdr:col>7</xdr:col>
          <xdr:colOff>312420</xdr:colOff>
          <xdr:row>50</xdr:row>
          <xdr:rowOff>0</xdr:rowOff>
        </xdr:to>
        <xdr:sp macro="" textlink="">
          <xdr:nvSpPr>
            <xdr:cNvPr id="18450" name="Option Button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6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49</xdr:row>
          <xdr:rowOff>0</xdr:rowOff>
        </xdr:from>
        <xdr:to>
          <xdr:col>8</xdr:col>
          <xdr:colOff>327660</xdr:colOff>
          <xdr:row>50</xdr:row>
          <xdr:rowOff>0</xdr:rowOff>
        </xdr:to>
        <xdr:sp macro="" textlink="">
          <xdr:nvSpPr>
            <xdr:cNvPr id="18451" name="Option Button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6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49</xdr:row>
          <xdr:rowOff>0</xdr:rowOff>
        </xdr:from>
        <xdr:to>
          <xdr:col>9</xdr:col>
          <xdr:colOff>327660</xdr:colOff>
          <xdr:row>50</xdr:row>
          <xdr:rowOff>0</xdr:rowOff>
        </xdr:to>
        <xdr:sp macro="" textlink="">
          <xdr:nvSpPr>
            <xdr:cNvPr id="18452" name="Option Button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6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</xdr:row>
          <xdr:rowOff>289560</xdr:rowOff>
        </xdr:from>
        <xdr:to>
          <xdr:col>9</xdr:col>
          <xdr:colOff>411480</xdr:colOff>
          <xdr:row>7</xdr:row>
          <xdr:rowOff>38100</xdr:rowOff>
        </xdr:to>
        <xdr:sp macro="" textlink="">
          <xdr:nvSpPr>
            <xdr:cNvPr id="18453" name="Group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6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48</xdr:row>
          <xdr:rowOff>289560</xdr:rowOff>
        </xdr:from>
        <xdr:to>
          <xdr:col>10</xdr:col>
          <xdr:colOff>30480</xdr:colOff>
          <xdr:row>50</xdr:row>
          <xdr:rowOff>38100</xdr:rowOff>
        </xdr:to>
        <xdr:sp macro="" textlink="">
          <xdr:nvSpPr>
            <xdr:cNvPr id="18454" name="Group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6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92</xdr:row>
          <xdr:rowOff>0</xdr:rowOff>
        </xdr:from>
        <xdr:to>
          <xdr:col>0</xdr:col>
          <xdr:colOff>342900</xdr:colOff>
          <xdr:row>93</xdr:row>
          <xdr:rowOff>0</xdr:rowOff>
        </xdr:to>
        <xdr:sp macro="" textlink="">
          <xdr:nvSpPr>
            <xdr:cNvPr id="18455" name="Option Button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6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92</xdr:row>
          <xdr:rowOff>0</xdr:rowOff>
        </xdr:from>
        <xdr:to>
          <xdr:col>1</xdr:col>
          <xdr:colOff>342900</xdr:colOff>
          <xdr:row>93</xdr:row>
          <xdr:rowOff>0</xdr:rowOff>
        </xdr:to>
        <xdr:sp macro="" textlink="">
          <xdr:nvSpPr>
            <xdr:cNvPr id="18456" name="Option Button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6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92</xdr:row>
          <xdr:rowOff>0</xdr:rowOff>
        </xdr:from>
        <xdr:to>
          <xdr:col>2</xdr:col>
          <xdr:colOff>342900</xdr:colOff>
          <xdr:row>93</xdr:row>
          <xdr:rowOff>0</xdr:rowOff>
        </xdr:to>
        <xdr:sp macro="" textlink="">
          <xdr:nvSpPr>
            <xdr:cNvPr id="18457" name="Option Button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6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92</xdr:row>
          <xdr:rowOff>0</xdr:rowOff>
        </xdr:from>
        <xdr:to>
          <xdr:col>3</xdr:col>
          <xdr:colOff>342900</xdr:colOff>
          <xdr:row>93</xdr:row>
          <xdr:rowOff>0</xdr:rowOff>
        </xdr:to>
        <xdr:sp macro="" textlink="">
          <xdr:nvSpPr>
            <xdr:cNvPr id="18458" name="Option Button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6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92</xdr:row>
          <xdr:rowOff>0</xdr:rowOff>
        </xdr:from>
        <xdr:to>
          <xdr:col>4</xdr:col>
          <xdr:colOff>312420</xdr:colOff>
          <xdr:row>93</xdr:row>
          <xdr:rowOff>0</xdr:rowOff>
        </xdr:to>
        <xdr:sp macro="" textlink="">
          <xdr:nvSpPr>
            <xdr:cNvPr id="18459" name="Option Button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6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92</xdr:row>
          <xdr:rowOff>0</xdr:rowOff>
        </xdr:from>
        <xdr:to>
          <xdr:col>5</xdr:col>
          <xdr:colOff>350520</xdr:colOff>
          <xdr:row>93</xdr:row>
          <xdr:rowOff>0</xdr:rowOff>
        </xdr:to>
        <xdr:sp macro="" textlink="">
          <xdr:nvSpPr>
            <xdr:cNvPr id="18460" name="Option Button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6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92</xdr:row>
          <xdr:rowOff>0</xdr:rowOff>
        </xdr:from>
        <xdr:to>
          <xdr:col>6</xdr:col>
          <xdr:colOff>335280</xdr:colOff>
          <xdr:row>93</xdr:row>
          <xdr:rowOff>0</xdr:rowOff>
        </xdr:to>
        <xdr:sp macro="" textlink="">
          <xdr:nvSpPr>
            <xdr:cNvPr id="18461" name="Option Button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6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92</xdr:row>
          <xdr:rowOff>0</xdr:rowOff>
        </xdr:from>
        <xdr:to>
          <xdr:col>7</xdr:col>
          <xdr:colOff>312420</xdr:colOff>
          <xdr:row>93</xdr:row>
          <xdr:rowOff>0</xdr:rowOff>
        </xdr:to>
        <xdr:sp macro="" textlink="">
          <xdr:nvSpPr>
            <xdr:cNvPr id="18462" name="Option Button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6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92</xdr:row>
          <xdr:rowOff>0</xdr:rowOff>
        </xdr:from>
        <xdr:to>
          <xdr:col>8</xdr:col>
          <xdr:colOff>327660</xdr:colOff>
          <xdr:row>93</xdr:row>
          <xdr:rowOff>0</xdr:rowOff>
        </xdr:to>
        <xdr:sp macro="" textlink="">
          <xdr:nvSpPr>
            <xdr:cNvPr id="18463" name="Option Button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6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92</xdr:row>
          <xdr:rowOff>0</xdr:rowOff>
        </xdr:from>
        <xdr:to>
          <xdr:col>9</xdr:col>
          <xdr:colOff>327660</xdr:colOff>
          <xdr:row>93</xdr:row>
          <xdr:rowOff>0</xdr:rowOff>
        </xdr:to>
        <xdr:sp macro="" textlink="">
          <xdr:nvSpPr>
            <xdr:cNvPr id="18464" name="Option Button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6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135</xdr:row>
          <xdr:rowOff>0</xdr:rowOff>
        </xdr:from>
        <xdr:to>
          <xdr:col>0</xdr:col>
          <xdr:colOff>342900</xdr:colOff>
          <xdr:row>136</xdr:row>
          <xdr:rowOff>0</xdr:rowOff>
        </xdr:to>
        <xdr:sp macro="" textlink="">
          <xdr:nvSpPr>
            <xdr:cNvPr id="18465" name="Option Button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6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135</xdr:row>
          <xdr:rowOff>0</xdr:rowOff>
        </xdr:from>
        <xdr:to>
          <xdr:col>1</xdr:col>
          <xdr:colOff>342900</xdr:colOff>
          <xdr:row>136</xdr:row>
          <xdr:rowOff>0</xdr:rowOff>
        </xdr:to>
        <xdr:sp macro="" textlink="">
          <xdr:nvSpPr>
            <xdr:cNvPr id="18466" name="Option Button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6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135</xdr:row>
          <xdr:rowOff>0</xdr:rowOff>
        </xdr:from>
        <xdr:to>
          <xdr:col>2</xdr:col>
          <xdr:colOff>342900</xdr:colOff>
          <xdr:row>136</xdr:row>
          <xdr:rowOff>0</xdr:rowOff>
        </xdr:to>
        <xdr:sp macro="" textlink="">
          <xdr:nvSpPr>
            <xdr:cNvPr id="18467" name="Option Button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6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135</xdr:row>
          <xdr:rowOff>0</xdr:rowOff>
        </xdr:from>
        <xdr:to>
          <xdr:col>3</xdr:col>
          <xdr:colOff>342900</xdr:colOff>
          <xdr:row>136</xdr:row>
          <xdr:rowOff>0</xdr:rowOff>
        </xdr:to>
        <xdr:sp macro="" textlink="">
          <xdr:nvSpPr>
            <xdr:cNvPr id="18468" name="Option Button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6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135</xdr:row>
          <xdr:rowOff>0</xdr:rowOff>
        </xdr:from>
        <xdr:to>
          <xdr:col>4</xdr:col>
          <xdr:colOff>312420</xdr:colOff>
          <xdr:row>136</xdr:row>
          <xdr:rowOff>0</xdr:rowOff>
        </xdr:to>
        <xdr:sp macro="" textlink="">
          <xdr:nvSpPr>
            <xdr:cNvPr id="18469" name="Option Button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6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135</xdr:row>
          <xdr:rowOff>0</xdr:rowOff>
        </xdr:from>
        <xdr:to>
          <xdr:col>5</xdr:col>
          <xdr:colOff>350520</xdr:colOff>
          <xdr:row>136</xdr:row>
          <xdr:rowOff>0</xdr:rowOff>
        </xdr:to>
        <xdr:sp macro="" textlink="">
          <xdr:nvSpPr>
            <xdr:cNvPr id="18470" name="Option Button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6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135</xdr:row>
          <xdr:rowOff>0</xdr:rowOff>
        </xdr:from>
        <xdr:to>
          <xdr:col>6</xdr:col>
          <xdr:colOff>335280</xdr:colOff>
          <xdr:row>136</xdr:row>
          <xdr:rowOff>0</xdr:rowOff>
        </xdr:to>
        <xdr:sp macro="" textlink="">
          <xdr:nvSpPr>
            <xdr:cNvPr id="18471" name="Option Button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6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135</xdr:row>
          <xdr:rowOff>0</xdr:rowOff>
        </xdr:from>
        <xdr:to>
          <xdr:col>7</xdr:col>
          <xdr:colOff>312420</xdr:colOff>
          <xdr:row>136</xdr:row>
          <xdr:rowOff>0</xdr:rowOff>
        </xdr:to>
        <xdr:sp macro="" textlink="">
          <xdr:nvSpPr>
            <xdr:cNvPr id="18472" name="Option Button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6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135</xdr:row>
          <xdr:rowOff>0</xdr:rowOff>
        </xdr:from>
        <xdr:to>
          <xdr:col>8</xdr:col>
          <xdr:colOff>327660</xdr:colOff>
          <xdr:row>136</xdr:row>
          <xdr:rowOff>0</xdr:rowOff>
        </xdr:to>
        <xdr:sp macro="" textlink="">
          <xdr:nvSpPr>
            <xdr:cNvPr id="18473" name="Option Button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6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135</xdr:row>
          <xdr:rowOff>0</xdr:rowOff>
        </xdr:from>
        <xdr:to>
          <xdr:col>9</xdr:col>
          <xdr:colOff>327660</xdr:colOff>
          <xdr:row>136</xdr:row>
          <xdr:rowOff>0</xdr:rowOff>
        </xdr:to>
        <xdr:sp macro="" textlink="">
          <xdr:nvSpPr>
            <xdr:cNvPr id="18474" name="Option Button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6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178</xdr:row>
          <xdr:rowOff>0</xdr:rowOff>
        </xdr:from>
        <xdr:to>
          <xdr:col>0</xdr:col>
          <xdr:colOff>342900</xdr:colOff>
          <xdr:row>179</xdr:row>
          <xdr:rowOff>0</xdr:rowOff>
        </xdr:to>
        <xdr:sp macro="" textlink="">
          <xdr:nvSpPr>
            <xdr:cNvPr id="18475" name="Option Button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6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178</xdr:row>
          <xdr:rowOff>0</xdr:rowOff>
        </xdr:from>
        <xdr:to>
          <xdr:col>1</xdr:col>
          <xdr:colOff>342900</xdr:colOff>
          <xdr:row>179</xdr:row>
          <xdr:rowOff>0</xdr:rowOff>
        </xdr:to>
        <xdr:sp macro="" textlink="">
          <xdr:nvSpPr>
            <xdr:cNvPr id="18476" name="Option Button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6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178</xdr:row>
          <xdr:rowOff>0</xdr:rowOff>
        </xdr:from>
        <xdr:to>
          <xdr:col>2</xdr:col>
          <xdr:colOff>342900</xdr:colOff>
          <xdr:row>179</xdr:row>
          <xdr:rowOff>0</xdr:rowOff>
        </xdr:to>
        <xdr:sp macro="" textlink="">
          <xdr:nvSpPr>
            <xdr:cNvPr id="18477" name="Option Button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6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178</xdr:row>
          <xdr:rowOff>0</xdr:rowOff>
        </xdr:from>
        <xdr:to>
          <xdr:col>3</xdr:col>
          <xdr:colOff>342900</xdr:colOff>
          <xdr:row>179</xdr:row>
          <xdr:rowOff>0</xdr:rowOff>
        </xdr:to>
        <xdr:sp macro="" textlink="">
          <xdr:nvSpPr>
            <xdr:cNvPr id="18478" name="Option Button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6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178</xdr:row>
          <xdr:rowOff>0</xdr:rowOff>
        </xdr:from>
        <xdr:to>
          <xdr:col>4</xdr:col>
          <xdr:colOff>312420</xdr:colOff>
          <xdr:row>179</xdr:row>
          <xdr:rowOff>0</xdr:rowOff>
        </xdr:to>
        <xdr:sp macro="" textlink="">
          <xdr:nvSpPr>
            <xdr:cNvPr id="18479" name="Option Button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6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178</xdr:row>
          <xdr:rowOff>0</xdr:rowOff>
        </xdr:from>
        <xdr:to>
          <xdr:col>5</xdr:col>
          <xdr:colOff>350520</xdr:colOff>
          <xdr:row>179</xdr:row>
          <xdr:rowOff>0</xdr:rowOff>
        </xdr:to>
        <xdr:sp macro="" textlink="">
          <xdr:nvSpPr>
            <xdr:cNvPr id="18480" name="Option Button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6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178</xdr:row>
          <xdr:rowOff>0</xdr:rowOff>
        </xdr:from>
        <xdr:to>
          <xdr:col>6</xdr:col>
          <xdr:colOff>335280</xdr:colOff>
          <xdr:row>179</xdr:row>
          <xdr:rowOff>0</xdr:rowOff>
        </xdr:to>
        <xdr:sp macro="" textlink="">
          <xdr:nvSpPr>
            <xdr:cNvPr id="18481" name="Option Button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6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178</xdr:row>
          <xdr:rowOff>0</xdr:rowOff>
        </xdr:from>
        <xdr:to>
          <xdr:col>7</xdr:col>
          <xdr:colOff>312420</xdr:colOff>
          <xdr:row>179</xdr:row>
          <xdr:rowOff>0</xdr:rowOff>
        </xdr:to>
        <xdr:sp macro="" textlink="">
          <xdr:nvSpPr>
            <xdr:cNvPr id="18482" name="Option Button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6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178</xdr:row>
          <xdr:rowOff>0</xdr:rowOff>
        </xdr:from>
        <xdr:to>
          <xdr:col>8</xdr:col>
          <xdr:colOff>327660</xdr:colOff>
          <xdr:row>179</xdr:row>
          <xdr:rowOff>0</xdr:rowOff>
        </xdr:to>
        <xdr:sp macro="" textlink="">
          <xdr:nvSpPr>
            <xdr:cNvPr id="18483" name="Option Button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6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178</xdr:row>
          <xdr:rowOff>0</xdr:rowOff>
        </xdr:from>
        <xdr:to>
          <xdr:col>9</xdr:col>
          <xdr:colOff>327660</xdr:colOff>
          <xdr:row>179</xdr:row>
          <xdr:rowOff>0</xdr:rowOff>
        </xdr:to>
        <xdr:sp macro="" textlink="">
          <xdr:nvSpPr>
            <xdr:cNvPr id="18484" name="Option Button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6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221</xdr:row>
          <xdr:rowOff>0</xdr:rowOff>
        </xdr:from>
        <xdr:to>
          <xdr:col>0</xdr:col>
          <xdr:colOff>342900</xdr:colOff>
          <xdr:row>222</xdr:row>
          <xdr:rowOff>0</xdr:rowOff>
        </xdr:to>
        <xdr:sp macro="" textlink="">
          <xdr:nvSpPr>
            <xdr:cNvPr id="18485" name="Option Button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6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221</xdr:row>
          <xdr:rowOff>0</xdr:rowOff>
        </xdr:from>
        <xdr:to>
          <xdr:col>1</xdr:col>
          <xdr:colOff>342900</xdr:colOff>
          <xdr:row>222</xdr:row>
          <xdr:rowOff>0</xdr:rowOff>
        </xdr:to>
        <xdr:sp macro="" textlink="">
          <xdr:nvSpPr>
            <xdr:cNvPr id="18486" name="Option Button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6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221</xdr:row>
          <xdr:rowOff>0</xdr:rowOff>
        </xdr:from>
        <xdr:to>
          <xdr:col>2</xdr:col>
          <xdr:colOff>342900</xdr:colOff>
          <xdr:row>222</xdr:row>
          <xdr:rowOff>0</xdr:rowOff>
        </xdr:to>
        <xdr:sp macro="" textlink="">
          <xdr:nvSpPr>
            <xdr:cNvPr id="18487" name="Option Button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6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221</xdr:row>
          <xdr:rowOff>0</xdr:rowOff>
        </xdr:from>
        <xdr:to>
          <xdr:col>3</xdr:col>
          <xdr:colOff>342900</xdr:colOff>
          <xdr:row>222</xdr:row>
          <xdr:rowOff>0</xdr:rowOff>
        </xdr:to>
        <xdr:sp macro="" textlink="">
          <xdr:nvSpPr>
            <xdr:cNvPr id="18488" name="Option Button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6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221</xdr:row>
          <xdr:rowOff>0</xdr:rowOff>
        </xdr:from>
        <xdr:to>
          <xdr:col>4</xdr:col>
          <xdr:colOff>312420</xdr:colOff>
          <xdr:row>222</xdr:row>
          <xdr:rowOff>0</xdr:rowOff>
        </xdr:to>
        <xdr:sp macro="" textlink="">
          <xdr:nvSpPr>
            <xdr:cNvPr id="18489" name="Option Button 57" hidden="1">
              <a:extLst>
                <a:ext uri="{63B3BB69-23CF-44E3-9099-C40C66FF867C}">
                  <a14:compatExt spid="_x0000_s18489"/>
                </a:ext>
                <a:ext uri="{FF2B5EF4-FFF2-40B4-BE49-F238E27FC236}">
                  <a16:creationId xmlns:a16="http://schemas.microsoft.com/office/drawing/2014/main" id="{00000000-0008-0000-0600-00003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221</xdr:row>
          <xdr:rowOff>0</xdr:rowOff>
        </xdr:from>
        <xdr:to>
          <xdr:col>5</xdr:col>
          <xdr:colOff>350520</xdr:colOff>
          <xdr:row>222</xdr:row>
          <xdr:rowOff>0</xdr:rowOff>
        </xdr:to>
        <xdr:sp macro="" textlink="">
          <xdr:nvSpPr>
            <xdr:cNvPr id="18490" name="Option Button 58" hidden="1">
              <a:extLst>
                <a:ext uri="{63B3BB69-23CF-44E3-9099-C40C66FF867C}">
                  <a14:compatExt spid="_x0000_s18490"/>
                </a:ext>
                <a:ext uri="{FF2B5EF4-FFF2-40B4-BE49-F238E27FC236}">
                  <a16:creationId xmlns:a16="http://schemas.microsoft.com/office/drawing/2014/main" id="{00000000-0008-0000-0600-00003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221</xdr:row>
          <xdr:rowOff>0</xdr:rowOff>
        </xdr:from>
        <xdr:to>
          <xdr:col>6</xdr:col>
          <xdr:colOff>335280</xdr:colOff>
          <xdr:row>222</xdr:row>
          <xdr:rowOff>0</xdr:rowOff>
        </xdr:to>
        <xdr:sp macro="" textlink="">
          <xdr:nvSpPr>
            <xdr:cNvPr id="18491" name="Option Button 59" hidden="1">
              <a:extLst>
                <a:ext uri="{63B3BB69-23CF-44E3-9099-C40C66FF867C}">
                  <a14:compatExt spid="_x0000_s18491"/>
                </a:ext>
                <a:ext uri="{FF2B5EF4-FFF2-40B4-BE49-F238E27FC236}">
                  <a16:creationId xmlns:a16="http://schemas.microsoft.com/office/drawing/2014/main" id="{00000000-0008-0000-0600-00003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221</xdr:row>
          <xdr:rowOff>0</xdr:rowOff>
        </xdr:from>
        <xdr:to>
          <xdr:col>7</xdr:col>
          <xdr:colOff>312420</xdr:colOff>
          <xdr:row>222</xdr:row>
          <xdr:rowOff>0</xdr:rowOff>
        </xdr:to>
        <xdr:sp macro="" textlink="">
          <xdr:nvSpPr>
            <xdr:cNvPr id="18492" name="Option Button 60" hidden="1">
              <a:extLst>
                <a:ext uri="{63B3BB69-23CF-44E3-9099-C40C66FF867C}">
                  <a14:compatExt spid="_x0000_s18492"/>
                </a:ext>
                <a:ext uri="{FF2B5EF4-FFF2-40B4-BE49-F238E27FC236}">
                  <a16:creationId xmlns:a16="http://schemas.microsoft.com/office/drawing/2014/main" id="{00000000-0008-0000-0600-00003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221</xdr:row>
          <xdr:rowOff>0</xdr:rowOff>
        </xdr:from>
        <xdr:to>
          <xdr:col>8</xdr:col>
          <xdr:colOff>327660</xdr:colOff>
          <xdr:row>222</xdr:row>
          <xdr:rowOff>0</xdr:rowOff>
        </xdr:to>
        <xdr:sp macro="" textlink="">
          <xdr:nvSpPr>
            <xdr:cNvPr id="18493" name="Option Button 61" hidden="1">
              <a:extLst>
                <a:ext uri="{63B3BB69-23CF-44E3-9099-C40C66FF867C}">
                  <a14:compatExt spid="_x0000_s18493"/>
                </a:ext>
                <a:ext uri="{FF2B5EF4-FFF2-40B4-BE49-F238E27FC236}">
                  <a16:creationId xmlns:a16="http://schemas.microsoft.com/office/drawing/2014/main" id="{00000000-0008-0000-0600-00003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221</xdr:row>
          <xdr:rowOff>0</xdr:rowOff>
        </xdr:from>
        <xdr:to>
          <xdr:col>9</xdr:col>
          <xdr:colOff>327660</xdr:colOff>
          <xdr:row>222</xdr:row>
          <xdr:rowOff>0</xdr:rowOff>
        </xdr:to>
        <xdr:sp macro="" textlink="">
          <xdr:nvSpPr>
            <xdr:cNvPr id="18494" name="Option Button 62" hidden="1">
              <a:extLst>
                <a:ext uri="{63B3BB69-23CF-44E3-9099-C40C66FF867C}">
                  <a14:compatExt spid="_x0000_s18494"/>
                </a:ext>
                <a:ext uri="{FF2B5EF4-FFF2-40B4-BE49-F238E27FC236}">
                  <a16:creationId xmlns:a16="http://schemas.microsoft.com/office/drawing/2014/main" id="{00000000-0008-0000-0600-00003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264</xdr:row>
          <xdr:rowOff>0</xdr:rowOff>
        </xdr:from>
        <xdr:to>
          <xdr:col>0</xdr:col>
          <xdr:colOff>342900</xdr:colOff>
          <xdr:row>265</xdr:row>
          <xdr:rowOff>0</xdr:rowOff>
        </xdr:to>
        <xdr:sp macro="" textlink="">
          <xdr:nvSpPr>
            <xdr:cNvPr id="18495" name="Option Button 63" hidden="1">
              <a:extLst>
                <a:ext uri="{63B3BB69-23CF-44E3-9099-C40C66FF867C}">
                  <a14:compatExt spid="_x0000_s18495"/>
                </a:ext>
                <a:ext uri="{FF2B5EF4-FFF2-40B4-BE49-F238E27FC236}">
                  <a16:creationId xmlns:a16="http://schemas.microsoft.com/office/drawing/2014/main" id="{00000000-0008-0000-0600-00003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264</xdr:row>
          <xdr:rowOff>0</xdr:rowOff>
        </xdr:from>
        <xdr:to>
          <xdr:col>1</xdr:col>
          <xdr:colOff>342900</xdr:colOff>
          <xdr:row>265</xdr:row>
          <xdr:rowOff>0</xdr:rowOff>
        </xdr:to>
        <xdr:sp macro="" textlink="">
          <xdr:nvSpPr>
            <xdr:cNvPr id="18496" name="Option Button 64" hidden="1">
              <a:extLst>
                <a:ext uri="{63B3BB69-23CF-44E3-9099-C40C66FF867C}">
                  <a14:compatExt spid="_x0000_s18496"/>
                </a:ext>
                <a:ext uri="{FF2B5EF4-FFF2-40B4-BE49-F238E27FC236}">
                  <a16:creationId xmlns:a16="http://schemas.microsoft.com/office/drawing/2014/main" id="{00000000-0008-0000-0600-00004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264</xdr:row>
          <xdr:rowOff>0</xdr:rowOff>
        </xdr:from>
        <xdr:to>
          <xdr:col>2</xdr:col>
          <xdr:colOff>342900</xdr:colOff>
          <xdr:row>265</xdr:row>
          <xdr:rowOff>0</xdr:rowOff>
        </xdr:to>
        <xdr:sp macro="" textlink="">
          <xdr:nvSpPr>
            <xdr:cNvPr id="18497" name="Option Button 65" hidden="1">
              <a:extLst>
                <a:ext uri="{63B3BB69-23CF-44E3-9099-C40C66FF867C}">
                  <a14:compatExt spid="_x0000_s18497"/>
                </a:ext>
                <a:ext uri="{FF2B5EF4-FFF2-40B4-BE49-F238E27FC236}">
                  <a16:creationId xmlns:a16="http://schemas.microsoft.com/office/drawing/2014/main" id="{00000000-0008-0000-0600-00004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264</xdr:row>
          <xdr:rowOff>0</xdr:rowOff>
        </xdr:from>
        <xdr:to>
          <xdr:col>3</xdr:col>
          <xdr:colOff>342900</xdr:colOff>
          <xdr:row>265</xdr:row>
          <xdr:rowOff>0</xdr:rowOff>
        </xdr:to>
        <xdr:sp macro="" textlink="">
          <xdr:nvSpPr>
            <xdr:cNvPr id="18498" name="Option Button 66" hidden="1">
              <a:extLst>
                <a:ext uri="{63B3BB69-23CF-44E3-9099-C40C66FF867C}">
                  <a14:compatExt spid="_x0000_s18498"/>
                </a:ext>
                <a:ext uri="{FF2B5EF4-FFF2-40B4-BE49-F238E27FC236}">
                  <a16:creationId xmlns:a16="http://schemas.microsoft.com/office/drawing/2014/main" id="{00000000-0008-0000-0600-00004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264</xdr:row>
          <xdr:rowOff>0</xdr:rowOff>
        </xdr:from>
        <xdr:to>
          <xdr:col>4</xdr:col>
          <xdr:colOff>312420</xdr:colOff>
          <xdr:row>265</xdr:row>
          <xdr:rowOff>0</xdr:rowOff>
        </xdr:to>
        <xdr:sp macro="" textlink="">
          <xdr:nvSpPr>
            <xdr:cNvPr id="18499" name="Option Button 67" hidden="1">
              <a:extLst>
                <a:ext uri="{63B3BB69-23CF-44E3-9099-C40C66FF867C}">
                  <a14:compatExt spid="_x0000_s18499"/>
                </a:ext>
                <a:ext uri="{FF2B5EF4-FFF2-40B4-BE49-F238E27FC236}">
                  <a16:creationId xmlns:a16="http://schemas.microsoft.com/office/drawing/2014/main" id="{00000000-0008-0000-0600-00004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264</xdr:row>
          <xdr:rowOff>0</xdr:rowOff>
        </xdr:from>
        <xdr:to>
          <xdr:col>5</xdr:col>
          <xdr:colOff>350520</xdr:colOff>
          <xdr:row>265</xdr:row>
          <xdr:rowOff>0</xdr:rowOff>
        </xdr:to>
        <xdr:sp macro="" textlink="">
          <xdr:nvSpPr>
            <xdr:cNvPr id="18500" name="Option Button 68" hidden="1">
              <a:extLst>
                <a:ext uri="{63B3BB69-23CF-44E3-9099-C40C66FF867C}">
                  <a14:compatExt spid="_x0000_s18500"/>
                </a:ext>
                <a:ext uri="{FF2B5EF4-FFF2-40B4-BE49-F238E27FC236}">
                  <a16:creationId xmlns:a16="http://schemas.microsoft.com/office/drawing/2014/main" id="{00000000-0008-0000-0600-00004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264</xdr:row>
          <xdr:rowOff>0</xdr:rowOff>
        </xdr:from>
        <xdr:to>
          <xdr:col>6</xdr:col>
          <xdr:colOff>335280</xdr:colOff>
          <xdr:row>265</xdr:row>
          <xdr:rowOff>0</xdr:rowOff>
        </xdr:to>
        <xdr:sp macro="" textlink="">
          <xdr:nvSpPr>
            <xdr:cNvPr id="18501" name="Option Button 69" hidden="1">
              <a:extLst>
                <a:ext uri="{63B3BB69-23CF-44E3-9099-C40C66FF867C}">
                  <a14:compatExt spid="_x0000_s18501"/>
                </a:ext>
                <a:ext uri="{FF2B5EF4-FFF2-40B4-BE49-F238E27FC236}">
                  <a16:creationId xmlns:a16="http://schemas.microsoft.com/office/drawing/2014/main" id="{00000000-0008-0000-0600-00004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264</xdr:row>
          <xdr:rowOff>0</xdr:rowOff>
        </xdr:from>
        <xdr:to>
          <xdr:col>7</xdr:col>
          <xdr:colOff>312420</xdr:colOff>
          <xdr:row>265</xdr:row>
          <xdr:rowOff>0</xdr:rowOff>
        </xdr:to>
        <xdr:sp macro="" textlink="">
          <xdr:nvSpPr>
            <xdr:cNvPr id="18502" name="Option Button 70" hidden="1">
              <a:extLst>
                <a:ext uri="{63B3BB69-23CF-44E3-9099-C40C66FF867C}">
                  <a14:compatExt spid="_x0000_s18502"/>
                </a:ext>
                <a:ext uri="{FF2B5EF4-FFF2-40B4-BE49-F238E27FC236}">
                  <a16:creationId xmlns:a16="http://schemas.microsoft.com/office/drawing/2014/main" id="{00000000-0008-0000-0600-00004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264</xdr:row>
          <xdr:rowOff>0</xdr:rowOff>
        </xdr:from>
        <xdr:to>
          <xdr:col>8</xdr:col>
          <xdr:colOff>327660</xdr:colOff>
          <xdr:row>265</xdr:row>
          <xdr:rowOff>0</xdr:rowOff>
        </xdr:to>
        <xdr:sp macro="" textlink="">
          <xdr:nvSpPr>
            <xdr:cNvPr id="18503" name="Option Button 71" hidden="1">
              <a:extLst>
                <a:ext uri="{63B3BB69-23CF-44E3-9099-C40C66FF867C}">
                  <a14:compatExt spid="_x0000_s18503"/>
                </a:ext>
                <a:ext uri="{FF2B5EF4-FFF2-40B4-BE49-F238E27FC236}">
                  <a16:creationId xmlns:a16="http://schemas.microsoft.com/office/drawing/2014/main" id="{00000000-0008-0000-0600-00004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264</xdr:row>
          <xdr:rowOff>0</xdr:rowOff>
        </xdr:from>
        <xdr:to>
          <xdr:col>9</xdr:col>
          <xdr:colOff>327660</xdr:colOff>
          <xdr:row>265</xdr:row>
          <xdr:rowOff>0</xdr:rowOff>
        </xdr:to>
        <xdr:sp macro="" textlink="">
          <xdr:nvSpPr>
            <xdr:cNvPr id="18504" name="Option Button 72" hidden="1">
              <a:extLst>
                <a:ext uri="{63B3BB69-23CF-44E3-9099-C40C66FF867C}">
                  <a14:compatExt spid="_x0000_s18504"/>
                </a:ext>
                <a:ext uri="{FF2B5EF4-FFF2-40B4-BE49-F238E27FC236}">
                  <a16:creationId xmlns:a16="http://schemas.microsoft.com/office/drawing/2014/main" id="{00000000-0008-0000-0600-00004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307</xdr:row>
          <xdr:rowOff>0</xdr:rowOff>
        </xdr:from>
        <xdr:to>
          <xdr:col>0</xdr:col>
          <xdr:colOff>342900</xdr:colOff>
          <xdr:row>308</xdr:row>
          <xdr:rowOff>0</xdr:rowOff>
        </xdr:to>
        <xdr:sp macro="" textlink="">
          <xdr:nvSpPr>
            <xdr:cNvPr id="18505" name="Option Button 73" hidden="1">
              <a:extLst>
                <a:ext uri="{63B3BB69-23CF-44E3-9099-C40C66FF867C}">
                  <a14:compatExt spid="_x0000_s18505"/>
                </a:ext>
                <a:ext uri="{FF2B5EF4-FFF2-40B4-BE49-F238E27FC236}">
                  <a16:creationId xmlns:a16="http://schemas.microsoft.com/office/drawing/2014/main" id="{00000000-0008-0000-0600-00004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307</xdr:row>
          <xdr:rowOff>0</xdr:rowOff>
        </xdr:from>
        <xdr:to>
          <xdr:col>1</xdr:col>
          <xdr:colOff>342900</xdr:colOff>
          <xdr:row>308</xdr:row>
          <xdr:rowOff>0</xdr:rowOff>
        </xdr:to>
        <xdr:sp macro="" textlink="">
          <xdr:nvSpPr>
            <xdr:cNvPr id="18506" name="Option Button 74" hidden="1">
              <a:extLst>
                <a:ext uri="{63B3BB69-23CF-44E3-9099-C40C66FF867C}">
                  <a14:compatExt spid="_x0000_s18506"/>
                </a:ext>
                <a:ext uri="{FF2B5EF4-FFF2-40B4-BE49-F238E27FC236}">
                  <a16:creationId xmlns:a16="http://schemas.microsoft.com/office/drawing/2014/main" id="{00000000-0008-0000-0600-00004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307</xdr:row>
          <xdr:rowOff>0</xdr:rowOff>
        </xdr:from>
        <xdr:to>
          <xdr:col>2</xdr:col>
          <xdr:colOff>342900</xdr:colOff>
          <xdr:row>308</xdr:row>
          <xdr:rowOff>0</xdr:rowOff>
        </xdr:to>
        <xdr:sp macro="" textlink="">
          <xdr:nvSpPr>
            <xdr:cNvPr id="18507" name="Option Button 75" hidden="1">
              <a:extLst>
                <a:ext uri="{63B3BB69-23CF-44E3-9099-C40C66FF867C}">
                  <a14:compatExt spid="_x0000_s18507"/>
                </a:ext>
                <a:ext uri="{FF2B5EF4-FFF2-40B4-BE49-F238E27FC236}">
                  <a16:creationId xmlns:a16="http://schemas.microsoft.com/office/drawing/2014/main" id="{00000000-0008-0000-0600-00004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307</xdr:row>
          <xdr:rowOff>0</xdr:rowOff>
        </xdr:from>
        <xdr:to>
          <xdr:col>3</xdr:col>
          <xdr:colOff>342900</xdr:colOff>
          <xdr:row>308</xdr:row>
          <xdr:rowOff>0</xdr:rowOff>
        </xdr:to>
        <xdr:sp macro="" textlink="">
          <xdr:nvSpPr>
            <xdr:cNvPr id="18508" name="Option Button 76" hidden="1">
              <a:extLst>
                <a:ext uri="{63B3BB69-23CF-44E3-9099-C40C66FF867C}">
                  <a14:compatExt spid="_x0000_s18508"/>
                </a:ext>
                <a:ext uri="{FF2B5EF4-FFF2-40B4-BE49-F238E27FC236}">
                  <a16:creationId xmlns:a16="http://schemas.microsoft.com/office/drawing/2014/main" id="{00000000-0008-0000-0600-00004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307</xdr:row>
          <xdr:rowOff>0</xdr:rowOff>
        </xdr:from>
        <xdr:to>
          <xdr:col>4</xdr:col>
          <xdr:colOff>312420</xdr:colOff>
          <xdr:row>308</xdr:row>
          <xdr:rowOff>0</xdr:rowOff>
        </xdr:to>
        <xdr:sp macro="" textlink="">
          <xdr:nvSpPr>
            <xdr:cNvPr id="18509" name="Option Button 77" hidden="1">
              <a:extLst>
                <a:ext uri="{63B3BB69-23CF-44E3-9099-C40C66FF867C}">
                  <a14:compatExt spid="_x0000_s18509"/>
                </a:ext>
                <a:ext uri="{FF2B5EF4-FFF2-40B4-BE49-F238E27FC236}">
                  <a16:creationId xmlns:a16="http://schemas.microsoft.com/office/drawing/2014/main" id="{00000000-0008-0000-0600-00004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307</xdr:row>
          <xdr:rowOff>0</xdr:rowOff>
        </xdr:from>
        <xdr:to>
          <xdr:col>5</xdr:col>
          <xdr:colOff>350520</xdr:colOff>
          <xdr:row>308</xdr:row>
          <xdr:rowOff>0</xdr:rowOff>
        </xdr:to>
        <xdr:sp macro="" textlink="">
          <xdr:nvSpPr>
            <xdr:cNvPr id="18510" name="Option Button 78" hidden="1">
              <a:extLst>
                <a:ext uri="{63B3BB69-23CF-44E3-9099-C40C66FF867C}">
                  <a14:compatExt spid="_x0000_s18510"/>
                </a:ext>
                <a:ext uri="{FF2B5EF4-FFF2-40B4-BE49-F238E27FC236}">
                  <a16:creationId xmlns:a16="http://schemas.microsoft.com/office/drawing/2014/main" id="{00000000-0008-0000-0600-00004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307</xdr:row>
          <xdr:rowOff>0</xdr:rowOff>
        </xdr:from>
        <xdr:to>
          <xdr:col>6</xdr:col>
          <xdr:colOff>335280</xdr:colOff>
          <xdr:row>308</xdr:row>
          <xdr:rowOff>0</xdr:rowOff>
        </xdr:to>
        <xdr:sp macro="" textlink="">
          <xdr:nvSpPr>
            <xdr:cNvPr id="18511" name="Option Button 79" hidden="1">
              <a:extLst>
                <a:ext uri="{63B3BB69-23CF-44E3-9099-C40C66FF867C}">
                  <a14:compatExt spid="_x0000_s18511"/>
                </a:ext>
                <a:ext uri="{FF2B5EF4-FFF2-40B4-BE49-F238E27FC236}">
                  <a16:creationId xmlns:a16="http://schemas.microsoft.com/office/drawing/2014/main" id="{00000000-0008-0000-0600-00004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307</xdr:row>
          <xdr:rowOff>0</xdr:rowOff>
        </xdr:from>
        <xdr:to>
          <xdr:col>7</xdr:col>
          <xdr:colOff>312420</xdr:colOff>
          <xdr:row>308</xdr:row>
          <xdr:rowOff>0</xdr:rowOff>
        </xdr:to>
        <xdr:sp macro="" textlink="">
          <xdr:nvSpPr>
            <xdr:cNvPr id="18512" name="Option Button 80" hidden="1">
              <a:extLst>
                <a:ext uri="{63B3BB69-23CF-44E3-9099-C40C66FF867C}">
                  <a14:compatExt spid="_x0000_s18512"/>
                </a:ext>
                <a:ext uri="{FF2B5EF4-FFF2-40B4-BE49-F238E27FC236}">
                  <a16:creationId xmlns:a16="http://schemas.microsoft.com/office/drawing/2014/main" id="{00000000-0008-0000-0600-00005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307</xdr:row>
          <xdr:rowOff>0</xdr:rowOff>
        </xdr:from>
        <xdr:to>
          <xdr:col>8</xdr:col>
          <xdr:colOff>327660</xdr:colOff>
          <xdr:row>308</xdr:row>
          <xdr:rowOff>0</xdr:rowOff>
        </xdr:to>
        <xdr:sp macro="" textlink="">
          <xdr:nvSpPr>
            <xdr:cNvPr id="18513" name="Option Button 81" hidden="1">
              <a:extLst>
                <a:ext uri="{63B3BB69-23CF-44E3-9099-C40C66FF867C}">
                  <a14:compatExt spid="_x0000_s18513"/>
                </a:ext>
                <a:ext uri="{FF2B5EF4-FFF2-40B4-BE49-F238E27FC236}">
                  <a16:creationId xmlns:a16="http://schemas.microsoft.com/office/drawing/2014/main" id="{00000000-0008-0000-0600-00005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307</xdr:row>
          <xdr:rowOff>0</xdr:rowOff>
        </xdr:from>
        <xdr:to>
          <xdr:col>9</xdr:col>
          <xdr:colOff>327660</xdr:colOff>
          <xdr:row>308</xdr:row>
          <xdr:rowOff>0</xdr:rowOff>
        </xdr:to>
        <xdr:sp macro="" textlink="">
          <xdr:nvSpPr>
            <xdr:cNvPr id="18514" name="Option Button 82" hidden="1">
              <a:extLst>
                <a:ext uri="{63B3BB69-23CF-44E3-9099-C40C66FF867C}">
                  <a14:compatExt spid="_x0000_s18514"/>
                </a:ext>
                <a:ext uri="{FF2B5EF4-FFF2-40B4-BE49-F238E27FC236}">
                  <a16:creationId xmlns:a16="http://schemas.microsoft.com/office/drawing/2014/main" id="{00000000-0008-0000-0600-00005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350</xdr:row>
          <xdr:rowOff>0</xdr:rowOff>
        </xdr:from>
        <xdr:to>
          <xdr:col>0</xdr:col>
          <xdr:colOff>342900</xdr:colOff>
          <xdr:row>351</xdr:row>
          <xdr:rowOff>0</xdr:rowOff>
        </xdr:to>
        <xdr:sp macro="" textlink="">
          <xdr:nvSpPr>
            <xdr:cNvPr id="18515" name="Option Button 83" hidden="1">
              <a:extLst>
                <a:ext uri="{63B3BB69-23CF-44E3-9099-C40C66FF867C}">
                  <a14:compatExt spid="_x0000_s18515"/>
                </a:ext>
                <a:ext uri="{FF2B5EF4-FFF2-40B4-BE49-F238E27FC236}">
                  <a16:creationId xmlns:a16="http://schemas.microsoft.com/office/drawing/2014/main" id="{00000000-0008-0000-0600-00005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350</xdr:row>
          <xdr:rowOff>0</xdr:rowOff>
        </xdr:from>
        <xdr:to>
          <xdr:col>1</xdr:col>
          <xdr:colOff>342900</xdr:colOff>
          <xdr:row>351</xdr:row>
          <xdr:rowOff>0</xdr:rowOff>
        </xdr:to>
        <xdr:sp macro="" textlink="">
          <xdr:nvSpPr>
            <xdr:cNvPr id="18516" name="Option Button 84" hidden="1">
              <a:extLst>
                <a:ext uri="{63B3BB69-23CF-44E3-9099-C40C66FF867C}">
                  <a14:compatExt spid="_x0000_s18516"/>
                </a:ext>
                <a:ext uri="{FF2B5EF4-FFF2-40B4-BE49-F238E27FC236}">
                  <a16:creationId xmlns:a16="http://schemas.microsoft.com/office/drawing/2014/main" id="{00000000-0008-0000-0600-00005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350</xdr:row>
          <xdr:rowOff>0</xdr:rowOff>
        </xdr:from>
        <xdr:to>
          <xdr:col>2</xdr:col>
          <xdr:colOff>342900</xdr:colOff>
          <xdr:row>351</xdr:row>
          <xdr:rowOff>0</xdr:rowOff>
        </xdr:to>
        <xdr:sp macro="" textlink="">
          <xdr:nvSpPr>
            <xdr:cNvPr id="18517" name="Option Button 85" hidden="1">
              <a:extLst>
                <a:ext uri="{63B3BB69-23CF-44E3-9099-C40C66FF867C}">
                  <a14:compatExt spid="_x0000_s18517"/>
                </a:ext>
                <a:ext uri="{FF2B5EF4-FFF2-40B4-BE49-F238E27FC236}">
                  <a16:creationId xmlns:a16="http://schemas.microsoft.com/office/drawing/2014/main" id="{00000000-0008-0000-0600-00005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350</xdr:row>
          <xdr:rowOff>0</xdr:rowOff>
        </xdr:from>
        <xdr:to>
          <xdr:col>3</xdr:col>
          <xdr:colOff>342900</xdr:colOff>
          <xdr:row>351</xdr:row>
          <xdr:rowOff>0</xdr:rowOff>
        </xdr:to>
        <xdr:sp macro="" textlink="">
          <xdr:nvSpPr>
            <xdr:cNvPr id="18518" name="Option Button 86" hidden="1">
              <a:extLst>
                <a:ext uri="{63B3BB69-23CF-44E3-9099-C40C66FF867C}">
                  <a14:compatExt spid="_x0000_s18518"/>
                </a:ext>
                <a:ext uri="{FF2B5EF4-FFF2-40B4-BE49-F238E27FC236}">
                  <a16:creationId xmlns:a16="http://schemas.microsoft.com/office/drawing/2014/main" id="{00000000-0008-0000-0600-00005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350</xdr:row>
          <xdr:rowOff>0</xdr:rowOff>
        </xdr:from>
        <xdr:to>
          <xdr:col>4</xdr:col>
          <xdr:colOff>312420</xdr:colOff>
          <xdr:row>351</xdr:row>
          <xdr:rowOff>0</xdr:rowOff>
        </xdr:to>
        <xdr:sp macro="" textlink="">
          <xdr:nvSpPr>
            <xdr:cNvPr id="18519" name="Option Button 87" hidden="1">
              <a:extLst>
                <a:ext uri="{63B3BB69-23CF-44E3-9099-C40C66FF867C}">
                  <a14:compatExt spid="_x0000_s18519"/>
                </a:ext>
                <a:ext uri="{FF2B5EF4-FFF2-40B4-BE49-F238E27FC236}">
                  <a16:creationId xmlns:a16="http://schemas.microsoft.com/office/drawing/2014/main" id="{00000000-0008-0000-0600-00005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350</xdr:row>
          <xdr:rowOff>0</xdr:rowOff>
        </xdr:from>
        <xdr:to>
          <xdr:col>5</xdr:col>
          <xdr:colOff>350520</xdr:colOff>
          <xdr:row>351</xdr:row>
          <xdr:rowOff>0</xdr:rowOff>
        </xdr:to>
        <xdr:sp macro="" textlink="">
          <xdr:nvSpPr>
            <xdr:cNvPr id="18520" name="Option Button 88" hidden="1">
              <a:extLst>
                <a:ext uri="{63B3BB69-23CF-44E3-9099-C40C66FF867C}">
                  <a14:compatExt spid="_x0000_s18520"/>
                </a:ext>
                <a:ext uri="{FF2B5EF4-FFF2-40B4-BE49-F238E27FC236}">
                  <a16:creationId xmlns:a16="http://schemas.microsoft.com/office/drawing/2014/main" id="{00000000-0008-0000-0600-00005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350</xdr:row>
          <xdr:rowOff>0</xdr:rowOff>
        </xdr:from>
        <xdr:to>
          <xdr:col>6</xdr:col>
          <xdr:colOff>335280</xdr:colOff>
          <xdr:row>351</xdr:row>
          <xdr:rowOff>0</xdr:rowOff>
        </xdr:to>
        <xdr:sp macro="" textlink="">
          <xdr:nvSpPr>
            <xdr:cNvPr id="18521" name="Option Button 89" hidden="1">
              <a:extLst>
                <a:ext uri="{63B3BB69-23CF-44E3-9099-C40C66FF867C}">
                  <a14:compatExt spid="_x0000_s18521"/>
                </a:ext>
                <a:ext uri="{FF2B5EF4-FFF2-40B4-BE49-F238E27FC236}">
                  <a16:creationId xmlns:a16="http://schemas.microsoft.com/office/drawing/2014/main" id="{00000000-0008-0000-0600-00005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350</xdr:row>
          <xdr:rowOff>0</xdr:rowOff>
        </xdr:from>
        <xdr:to>
          <xdr:col>7</xdr:col>
          <xdr:colOff>312420</xdr:colOff>
          <xdr:row>351</xdr:row>
          <xdr:rowOff>0</xdr:rowOff>
        </xdr:to>
        <xdr:sp macro="" textlink="">
          <xdr:nvSpPr>
            <xdr:cNvPr id="18522" name="Option Button 90" hidden="1">
              <a:extLst>
                <a:ext uri="{63B3BB69-23CF-44E3-9099-C40C66FF867C}">
                  <a14:compatExt spid="_x0000_s18522"/>
                </a:ext>
                <a:ext uri="{FF2B5EF4-FFF2-40B4-BE49-F238E27FC236}">
                  <a16:creationId xmlns:a16="http://schemas.microsoft.com/office/drawing/2014/main" id="{00000000-0008-0000-0600-00005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350</xdr:row>
          <xdr:rowOff>0</xdr:rowOff>
        </xdr:from>
        <xdr:to>
          <xdr:col>8</xdr:col>
          <xdr:colOff>327660</xdr:colOff>
          <xdr:row>351</xdr:row>
          <xdr:rowOff>0</xdr:rowOff>
        </xdr:to>
        <xdr:sp macro="" textlink="">
          <xdr:nvSpPr>
            <xdr:cNvPr id="18523" name="Option Button 91" hidden="1">
              <a:extLst>
                <a:ext uri="{63B3BB69-23CF-44E3-9099-C40C66FF867C}">
                  <a14:compatExt spid="_x0000_s18523"/>
                </a:ext>
                <a:ext uri="{FF2B5EF4-FFF2-40B4-BE49-F238E27FC236}">
                  <a16:creationId xmlns:a16="http://schemas.microsoft.com/office/drawing/2014/main" id="{00000000-0008-0000-0600-00005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350</xdr:row>
          <xdr:rowOff>0</xdr:rowOff>
        </xdr:from>
        <xdr:to>
          <xdr:col>9</xdr:col>
          <xdr:colOff>327660</xdr:colOff>
          <xdr:row>351</xdr:row>
          <xdr:rowOff>0</xdr:rowOff>
        </xdr:to>
        <xdr:sp macro="" textlink="">
          <xdr:nvSpPr>
            <xdr:cNvPr id="18524" name="Option Button 92" hidden="1">
              <a:extLst>
                <a:ext uri="{63B3BB69-23CF-44E3-9099-C40C66FF867C}">
                  <a14:compatExt spid="_x0000_s18524"/>
                </a:ext>
                <a:ext uri="{FF2B5EF4-FFF2-40B4-BE49-F238E27FC236}">
                  <a16:creationId xmlns:a16="http://schemas.microsoft.com/office/drawing/2014/main" id="{00000000-0008-0000-0600-00005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393</xdr:row>
          <xdr:rowOff>0</xdr:rowOff>
        </xdr:from>
        <xdr:to>
          <xdr:col>0</xdr:col>
          <xdr:colOff>342900</xdr:colOff>
          <xdr:row>394</xdr:row>
          <xdr:rowOff>0</xdr:rowOff>
        </xdr:to>
        <xdr:sp macro="" textlink="">
          <xdr:nvSpPr>
            <xdr:cNvPr id="18525" name="Option Button 93" hidden="1">
              <a:extLst>
                <a:ext uri="{63B3BB69-23CF-44E3-9099-C40C66FF867C}">
                  <a14:compatExt spid="_x0000_s18525"/>
                </a:ext>
                <a:ext uri="{FF2B5EF4-FFF2-40B4-BE49-F238E27FC236}">
                  <a16:creationId xmlns:a16="http://schemas.microsoft.com/office/drawing/2014/main" id="{00000000-0008-0000-0600-00005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393</xdr:row>
          <xdr:rowOff>0</xdr:rowOff>
        </xdr:from>
        <xdr:to>
          <xdr:col>1</xdr:col>
          <xdr:colOff>342900</xdr:colOff>
          <xdr:row>394</xdr:row>
          <xdr:rowOff>0</xdr:rowOff>
        </xdr:to>
        <xdr:sp macro="" textlink="">
          <xdr:nvSpPr>
            <xdr:cNvPr id="18526" name="Option Button 94" hidden="1">
              <a:extLst>
                <a:ext uri="{63B3BB69-23CF-44E3-9099-C40C66FF867C}">
                  <a14:compatExt spid="_x0000_s18526"/>
                </a:ext>
                <a:ext uri="{FF2B5EF4-FFF2-40B4-BE49-F238E27FC236}">
                  <a16:creationId xmlns:a16="http://schemas.microsoft.com/office/drawing/2014/main" id="{00000000-0008-0000-0600-00005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393</xdr:row>
          <xdr:rowOff>0</xdr:rowOff>
        </xdr:from>
        <xdr:to>
          <xdr:col>2</xdr:col>
          <xdr:colOff>342900</xdr:colOff>
          <xdr:row>394</xdr:row>
          <xdr:rowOff>0</xdr:rowOff>
        </xdr:to>
        <xdr:sp macro="" textlink="">
          <xdr:nvSpPr>
            <xdr:cNvPr id="18527" name="Option Button 95" hidden="1">
              <a:extLst>
                <a:ext uri="{63B3BB69-23CF-44E3-9099-C40C66FF867C}">
                  <a14:compatExt spid="_x0000_s18527"/>
                </a:ext>
                <a:ext uri="{FF2B5EF4-FFF2-40B4-BE49-F238E27FC236}">
                  <a16:creationId xmlns:a16="http://schemas.microsoft.com/office/drawing/2014/main" id="{00000000-0008-0000-0600-00005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393</xdr:row>
          <xdr:rowOff>0</xdr:rowOff>
        </xdr:from>
        <xdr:to>
          <xdr:col>3</xdr:col>
          <xdr:colOff>342900</xdr:colOff>
          <xdr:row>394</xdr:row>
          <xdr:rowOff>0</xdr:rowOff>
        </xdr:to>
        <xdr:sp macro="" textlink="">
          <xdr:nvSpPr>
            <xdr:cNvPr id="18528" name="Option Button 96" hidden="1">
              <a:extLst>
                <a:ext uri="{63B3BB69-23CF-44E3-9099-C40C66FF867C}">
                  <a14:compatExt spid="_x0000_s18528"/>
                </a:ext>
                <a:ext uri="{FF2B5EF4-FFF2-40B4-BE49-F238E27FC236}">
                  <a16:creationId xmlns:a16="http://schemas.microsoft.com/office/drawing/2014/main" id="{00000000-0008-0000-0600-00006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393</xdr:row>
          <xdr:rowOff>0</xdr:rowOff>
        </xdr:from>
        <xdr:to>
          <xdr:col>4</xdr:col>
          <xdr:colOff>312420</xdr:colOff>
          <xdr:row>394</xdr:row>
          <xdr:rowOff>0</xdr:rowOff>
        </xdr:to>
        <xdr:sp macro="" textlink="">
          <xdr:nvSpPr>
            <xdr:cNvPr id="18529" name="Option Button 97" hidden="1">
              <a:extLst>
                <a:ext uri="{63B3BB69-23CF-44E3-9099-C40C66FF867C}">
                  <a14:compatExt spid="_x0000_s18529"/>
                </a:ext>
                <a:ext uri="{FF2B5EF4-FFF2-40B4-BE49-F238E27FC236}">
                  <a16:creationId xmlns:a16="http://schemas.microsoft.com/office/drawing/2014/main" id="{00000000-0008-0000-0600-00006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393</xdr:row>
          <xdr:rowOff>0</xdr:rowOff>
        </xdr:from>
        <xdr:to>
          <xdr:col>5</xdr:col>
          <xdr:colOff>350520</xdr:colOff>
          <xdr:row>394</xdr:row>
          <xdr:rowOff>0</xdr:rowOff>
        </xdr:to>
        <xdr:sp macro="" textlink="">
          <xdr:nvSpPr>
            <xdr:cNvPr id="18530" name="Option Button 98" hidden="1">
              <a:extLst>
                <a:ext uri="{63B3BB69-23CF-44E3-9099-C40C66FF867C}">
                  <a14:compatExt spid="_x0000_s18530"/>
                </a:ext>
                <a:ext uri="{FF2B5EF4-FFF2-40B4-BE49-F238E27FC236}">
                  <a16:creationId xmlns:a16="http://schemas.microsoft.com/office/drawing/2014/main" id="{00000000-0008-0000-0600-00006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393</xdr:row>
          <xdr:rowOff>0</xdr:rowOff>
        </xdr:from>
        <xdr:to>
          <xdr:col>6</xdr:col>
          <xdr:colOff>335280</xdr:colOff>
          <xdr:row>394</xdr:row>
          <xdr:rowOff>0</xdr:rowOff>
        </xdr:to>
        <xdr:sp macro="" textlink="">
          <xdr:nvSpPr>
            <xdr:cNvPr id="18531" name="Option Button 99" hidden="1">
              <a:extLst>
                <a:ext uri="{63B3BB69-23CF-44E3-9099-C40C66FF867C}">
                  <a14:compatExt spid="_x0000_s18531"/>
                </a:ext>
                <a:ext uri="{FF2B5EF4-FFF2-40B4-BE49-F238E27FC236}">
                  <a16:creationId xmlns:a16="http://schemas.microsoft.com/office/drawing/2014/main" id="{00000000-0008-0000-0600-00006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393</xdr:row>
          <xdr:rowOff>0</xdr:rowOff>
        </xdr:from>
        <xdr:to>
          <xdr:col>7</xdr:col>
          <xdr:colOff>312420</xdr:colOff>
          <xdr:row>394</xdr:row>
          <xdr:rowOff>0</xdr:rowOff>
        </xdr:to>
        <xdr:sp macro="" textlink="">
          <xdr:nvSpPr>
            <xdr:cNvPr id="18532" name="Option Button 100" hidden="1">
              <a:extLst>
                <a:ext uri="{63B3BB69-23CF-44E3-9099-C40C66FF867C}">
                  <a14:compatExt spid="_x0000_s18532"/>
                </a:ext>
                <a:ext uri="{FF2B5EF4-FFF2-40B4-BE49-F238E27FC236}">
                  <a16:creationId xmlns:a16="http://schemas.microsoft.com/office/drawing/2014/main" id="{00000000-0008-0000-0600-00006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393</xdr:row>
          <xdr:rowOff>0</xdr:rowOff>
        </xdr:from>
        <xdr:to>
          <xdr:col>8</xdr:col>
          <xdr:colOff>327660</xdr:colOff>
          <xdr:row>394</xdr:row>
          <xdr:rowOff>0</xdr:rowOff>
        </xdr:to>
        <xdr:sp macro="" textlink="">
          <xdr:nvSpPr>
            <xdr:cNvPr id="18533" name="Option Button 101" hidden="1">
              <a:extLst>
                <a:ext uri="{63B3BB69-23CF-44E3-9099-C40C66FF867C}">
                  <a14:compatExt spid="_x0000_s18533"/>
                </a:ext>
                <a:ext uri="{FF2B5EF4-FFF2-40B4-BE49-F238E27FC236}">
                  <a16:creationId xmlns:a16="http://schemas.microsoft.com/office/drawing/2014/main" id="{00000000-0008-0000-0600-00006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393</xdr:row>
          <xdr:rowOff>0</xdr:rowOff>
        </xdr:from>
        <xdr:to>
          <xdr:col>9</xdr:col>
          <xdr:colOff>327660</xdr:colOff>
          <xdr:row>394</xdr:row>
          <xdr:rowOff>0</xdr:rowOff>
        </xdr:to>
        <xdr:sp macro="" textlink="">
          <xdr:nvSpPr>
            <xdr:cNvPr id="18534" name="Option Button 102" hidden="1">
              <a:extLst>
                <a:ext uri="{63B3BB69-23CF-44E3-9099-C40C66FF867C}">
                  <a14:compatExt spid="_x0000_s18534"/>
                </a:ext>
                <a:ext uri="{FF2B5EF4-FFF2-40B4-BE49-F238E27FC236}">
                  <a16:creationId xmlns:a16="http://schemas.microsoft.com/office/drawing/2014/main" id="{00000000-0008-0000-0600-00006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390525</xdr:colOff>
      <xdr:row>0</xdr:row>
      <xdr:rowOff>19051</xdr:rowOff>
    </xdr:from>
    <xdr:to>
      <xdr:col>4</xdr:col>
      <xdr:colOff>180975</xdr:colOff>
      <xdr:row>0</xdr:row>
      <xdr:rowOff>304801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247775" y="190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390525</xdr:colOff>
      <xdr:row>43</xdr:row>
      <xdr:rowOff>28576</xdr:rowOff>
    </xdr:from>
    <xdr:to>
      <xdr:col>4</xdr:col>
      <xdr:colOff>180975</xdr:colOff>
      <xdr:row>44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47775" y="11144251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86</xdr:row>
      <xdr:rowOff>19050</xdr:rowOff>
    </xdr:from>
    <xdr:to>
      <xdr:col>4</xdr:col>
      <xdr:colOff>190500</xdr:colOff>
      <xdr:row>86</xdr:row>
      <xdr:rowOff>304800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7300" y="222504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129</xdr:row>
      <xdr:rowOff>19050</xdr:rowOff>
    </xdr:from>
    <xdr:to>
      <xdr:col>4</xdr:col>
      <xdr:colOff>161925</xdr:colOff>
      <xdr:row>129</xdr:row>
      <xdr:rowOff>304800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228725" y="333660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172</xdr:row>
      <xdr:rowOff>28575</xdr:rowOff>
    </xdr:from>
    <xdr:to>
      <xdr:col>4</xdr:col>
      <xdr:colOff>219075</xdr:colOff>
      <xdr:row>173</xdr:row>
      <xdr:rowOff>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285875" y="444912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215</xdr:row>
      <xdr:rowOff>38100</xdr:rowOff>
    </xdr:from>
    <xdr:to>
      <xdr:col>4</xdr:col>
      <xdr:colOff>200025</xdr:colOff>
      <xdr:row>216</xdr:row>
      <xdr:rowOff>9525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266825" y="556164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258</xdr:row>
      <xdr:rowOff>19050</xdr:rowOff>
    </xdr:from>
    <xdr:to>
      <xdr:col>4</xdr:col>
      <xdr:colOff>161925</xdr:colOff>
      <xdr:row>258</xdr:row>
      <xdr:rowOff>304800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228725" y="667131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301</xdr:row>
      <xdr:rowOff>19050</xdr:rowOff>
    </xdr:from>
    <xdr:to>
      <xdr:col>4</xdr:col>
      <xdr:colOff>171450</xdr:colOff>
      <xdr:row>301</xdr:row>
      <xdr:rowOff>304800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38250" y="77828775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344</xdr:row>
      <xdr:rowOff>38100</xdr:rowOff>
    </xdr:from>
    <xdr:to>
      <xdr:col>4</xdr:col>
      <xdr:colOff>209550</xdr:colOff>
      <xdr:row>345</xdr:row>
      <xdr:rowOff>9525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1276350" y="8896350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387</xdr:row>
      <xdr:rowOff>28575</xdr:rowOff>
    </xdr:from>
    <xdr:to>
      <xdr:col>4</xdr:col>
      <xdr:colOff>161925</xdr:colOff>
      <xdr:row>388</xdr:row>
      <xdr:rowOff>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228725" y="100069650"/>
          <a:ext cx="647700" cy="285750"/>
        </a:xfrm>
        <a:prstGeom prst="ellipse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5</xdr:row>
          <xdr:rowOff>228600</xdr:rowOff>
        </xdr:from>
        <xdr:to>
          <xdr:col>10</xdr:col>
          <xdr:colOff>83820</xdr:colOff>
          <xdr:row>7</xdr:row>
          <xdr:rowOff>38100</xdr:rowOff>
        </xdr:to>
        <xdr:sp macro="" textlink="">
          <xdr:nvSpPr>
            <xdr:cNvPr id="18715" name="Group Box 283" hidden="1">
              <a:extLst>
                <a:ext uri="{63B3BB69-23CF-44E3-9099-C40C66FF867C}">
                  <a14:compatExt spid="_x0000_s18715"/>
                </a:ext>
                <a:ext uri="{FF2B5EF4-FFF2-40B4-BE49-F238E27FC236}">
                  <a16:creationId xmlns:a16="http://schemas.microsoft.com/office/drawing/2014/main" id="{00000000-0008-0000-0600-00001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48</xdr:row>
          <xdr:rowOff>228600</xdr:rowOff>
        </xdr:from>
        <xdr:to>
          <xdr:col>10</xdr:col>
          <xdr:colOff>60960</xdr:colOff>
          <xdr:row>50</xdr:row>
          <xdr:rowOff>30480</xdr:rowOff>
        </xdr:to>
        <xdr:sp macro="" textlink="">
          <xdr:nvSpPr>
            <xdr:cNvPr id="18716" name="Group Box 284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:a16="http://schemas.microsoft.com/office/drawing/2014/main" id="{00000000-0008-0000-0600-00001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91</xdr:row>
          <xdr:rowOff>274320</xdr:rowOff>
        </xdr:from>
        <xdr:to>
          <xdr:col>10</xdr:col>
          <xdr:colOff>160020</xdr:colOff>
          <xdr:row>93</xdr:row>
          <xdr:rowOff>30480</xdr:rowOff>
        </xdr:to>
        <xdr:sp macro="" textlink="">
          <xdr:nvSpPr>
            <xdr:cNvPr id="18717" name="Group Box 285" hidden="1">
              <a:extLst>
                <a:ext uri="{63B3BB69-23CF-44E3-9099-C40C66FF867C}">
                  <a14:compatExt spid="_x0000_s18717"/>
                </a:ext>
                <a:ext uri="{FF2B5EF4-FFF2-40B4-BE49-F238E27FC236}">
                  <a16:creationId xmlns:a16="http://schemas.microsoft.com/office/drawing/2014/main" id="{00000000-0008-0000-0600-00001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134</xdr:row>
          <xdr:rowOff>251460</xdr:rowOff>
        </xdr:from>
        <xdr:to>
          <xdr:col>10</xdr:col>
          <xdr:colOff>114300</xdr:colOff>
          <xdr:row>136</xdr:row>
          <xdr:rowOff>0</xdr:rowOff>
        </xdr:to>
        <xdr:sp macro="" textlink="">
          <xdr:nvSpPr>
            <xdr:cNvPr id="18718" name="Group Box 286" hidden="1">
              <a:extLst>
                <a:ext uri="{63B3BB69-23CF-44E3-9099-C40C66FF867C}">
                  <a14:compatExt spid="_x0000_s18718"/>
                </a:ext>
                <a:ext uri="{FF2B5EF4-FFF2-40B4-BE49-F238E27FC236}">
                  <a16:creationId xmlns:a16="http://schemas.microsoft.com/office/drawing/2014/main" id="{00000000-0008-0000-0600-00001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177</xdr:row>
          <xdr:rowOff>266700</xdr:rowOff>
        </xdr:from>
        <xdr:to>
          <xdr:col>9</xdr:col>
          <xdr:colOff>403860</xdr:colOff>
          <xdr:row>179</xdr:row>
          <xdr:rowOff>22860</xdr:rowOff>
        </xdr:to>
        <xdr:sp macro="" textlink="">
          <xdr:nvSpPr>
            <xdr:cNvPr id="18719" name="Group Box 287" hidden="1">
              <a:extLst>
                <a:ext uri="{63B3BB69-23CF-44E3-9099-C40C66FF867C}">
                  <a14:compatExt spid="_x0000_s18719"/>
                </a:ext>
                <a:ext uri="{FF2B5EF4-FFF2-40B4-BE49-F238E27FC236}">
                  <a16:creationId xmlns:a16="http://schemas.microsoft.com/office/drawing/2014/main" id="{00000000-0008-0000-0600-00001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220</xdr:row>
          <xdr:rowOff>251460</xdr:rowOff>
        </xdr:from>
        <xdr:to>
          <xdr:col>10</xdr:col>
          <xdr:colOff>106680</xdr:colOff>
          <xdr:row>222</xdr:row>
          <xdr:rowOff>38100</xdr:rowOff>
        </xdr:to>
        <xdr:sp macro="" textlink="">
          <xdr:nvSpPr>
            <xdr:cNvPr id="18720" name="Group Box 288" hidden="1">
              <a:extLst>
                <a:ext uri="{63B3BB69-23CF-44E3-9099-C40C66FF867C}">
                  <a14:compatExt spid="_x0000_s18720"/>
                </a:ext>
                <a:ext uri="{FF2B5EF4-FFF2-40B4-BE49-F238E27FC236}">
                  <a16:creationId xmlns:a16="http://schemas.microsoft.com/office/drawing/2014/main" id="{00000000-0008-0000-0600-00002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263</xdr:row>
          <xdr:rowOff>259080</xdr:rowOff>
        </xdr:from>
        <xdr:to>
          <xdr:col>10</xdr:col>
          <xdr:colOff>30480</xdr:colOff>
          <xdr:row>265</xdr:row>
          <xdr:rowOff>7620</xdr:rowOff>
        </xdr:to>
        <xdr:sp macro="" textlink="">
          <xdr:nvSpPr>
            <xdr:cNvPr id="18721" name="Group Box 289" hidden="1">
              <a:extLst>
                <a:ext uri="{63B3BB69-23CF-44E3-9099-C40C66FF867C}">
                  <a14:compatExt spid="_x0000_s18721"/>
                </a:ext>
                <a:ext uri="{FF2B5EF4-FFF2-40B4-BE49-F238E27FC236}">
                  <a16:creationId xmlns:a16="http://schemas.microsoft.com/office/drawing/2014/main" id="{00000000-0008-0000-0600-00002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306</xdr:row>
          <xdr:rowOff>266700</xdr:rowOff>
        </xdr:from>
        <xdr:to>
          <xdr:col>10</xdr:col>
          <xdr:colOff>137160</xdr:colOff>
          <xdr:row>308</xdr:row>
          <xdr:rowOff>30480</xdr:rowOff>
        </xdr:to>
        <xdr:sp macro="" textlink="">
          <xdr:nvSpPr>
            <xdr:cNvPr id="18722" name="Group Box 290" hidden="1">
              <a:extLst>
                <a:ext uri="{63B3BB69-23CF-44E3-9099-C40C66FF867C}">
                  <a14:compatExt spid="_x0000_s18722"/>
                </a:ext>
                <a:ext uri="{FF2B5EF4-FFF2-40B4-BE49-F238E27FC236}">
                  <a16:creationId xmlns:a16="http://schemas.microsoft.com/office/drawing/2014/main" id="{00000000-0008-0000-0600-00002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349</xdr:row>
          <xdr:rowOff>228600</xdr:rowOff>
        </xdr:from>
        <xdr:to>
          <xdr:col>10</xdr:col>
          <xdr:colOff>38100</xdr:colOff>
          <xdr:row>351</xdr:row>
          <xdr:rowOff>106680</xdr:rowOff>
        </xdr:to>
        <xdr:sp macro="" textlink="">
          <xdr:nvSpPr>
            <xdr:cNvPr id="18723" name="Group Box 291" hidden="1">
              <a:extLst>
                <a:ext uri="{63B3BB69-23CF-44E3-9099-C40C66FF867C}">
                  <a14:compatExt spid="_x0000_s18723"/>
                </a:ext>
                <a:ext uri="{FF2B5EF4-FFF2-40B4-BE49-F238E27FC236}">
                  <a16:creationId xmlns:a16="http://schemas.microsoft.com/office/drawing/2014/main" id="{00000000-0008-0000-0600-00002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392</xdr:row>
          <xdr:rowOff>251460</xdr:rowOff>
        </xdr:from>
        <xdr:to>
          <xdr:col>10</xdr:col>
          <xdr:colOff>22860</xdr:colOff>
          <xdr:row>394</xdr:row>
          <xdr:rowOff>83820</xdr:rowOff>
        </xdr:to>
        <xdr:sp macro="" textlink="">
          <xdr:nvSpPr>
            <xdr:cNvPr id="18724" name="Group Box 292" hidden="1">
              <a:extLst>
                <a:ext uri="{63B3BB69-23CF-44E3-9099-C40C66FF867C}">
                  <a14:compatExt spid="_x0000_s18724"/>
                </a:ext>
                <a:ext uri="{FF2B5EF4-FFF2-40B4-BE49-F238E27FC236}">
                  <a16:creationId xmlns:a16="http://schemas.microsoft.com/office/drawing/2014/main" id="{00000000-0008-0000-0600-00002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7.xml"/><Relationship Id="rId21" Type="http://schemas.openxmlformats.org/officeDocument/2006/relationships/ctrlProp" Target="../ctrlProps/ctrlProp22.xml"/><Relationship Id="rId42" Type="http://schemas.openxmlformats.org/officeDocument/2006/relationships/ctrlProp" Target="../ctrlProps/ctrlProp43.xml"/><Relationship Id="rId47" Type="http://schemas.openxmlformats.org/officeDocument/2006/relationships/ctrlProp" Target="../ctrlProps/ctrlProp48.xml"/><Relationship Id="rId63" Type="http://schemas.openxmlformats.org/officeDocument/2006/relationships/ctrlProp" Target="../ctrlProps/ctrlProp64.xml"/><Relationship Id="rId68" Type="http://schemas.openxmlformats.org/officeDocument/2006/relationships/ctrlProp" Target="../ctrlProps/ctrlProp69.xml"/><Relationship Id="rId84" Type="http://schemas.openxmlformats.org/officeDocument/2006/relationships/ctrlProp" Target="../ctrlProps/ctrlProp85.xml"/><Relationship Id="rId89" Type="http://schemas.openxmlformats.org/officeDocument/2006/relationships/ctrlProp" Target="../ctrlProps/ctrlProp90.xml"/><Relationship Id="rId112" Type="http://schemas.openxmlformats.org/officeDocument/2006/relationships/ctrlProp" Target="../ctrlProps/ctrlProp113.xml"/><Relationship Id="rId16" Type="http://schemas.openxmlformats.org/officeDocument/2006/relationships/ctrlProp" Target="../ctrlProps/ctrlProp17.xml"/><Relationship Id="rId107" Type="http://schemas.openxmlformats.org/officeDocument/2006/relationships/ctrlProp" Target="../ctrlProps/ctrlProp108.xml"/><Relationship Id="rId11" Type="http://schemas.openxmlformats.org/officeDocument/2006/relationships/ctrlProp" Target="../ctrlProps/ctrlProp12.xml"/><Relationship Id="rId32" Type="http://schemas.openxmlformats.org/officeDocument/2006/relationships/ctrlProp" Target="../ctrlProps/ctrlProp33.xml"/><Relationship Id="rId37" Type="http://schemas.openxmlformats.org/officeDocument/2006/relationships/ctrlProp" Target="../ctrlProps/ctrlProp38.xml"/><Relationship Id="rId53" Type="http://schemas.openxmlformats.org/officeDocument/2006/relationships/ctrlProp" Target="../ctrlProps/ctrlProp54.xml"/><Relationship Id="rId58" Type="http://schemas.openxmlformats.org/officeDocument/2006/relationships/ctrlProp" Target="../ctrlProps/ctrlProp59.xml"/><Relationship Id="rId74" Type="http://schemas.openxmlformats.org/officeDocument/2006/relationships/ctrlProp" Target="../ctrlProps/ctrlProp75.xml"/><Relationship Id="rId79" Type="http://schemas.openxmlformats.org/officeDocument/2006/relationships/ctrlProp" Target="../ctrlProps/ctrlProp80.xml"/><Relationship Id="rId102" Type="http://schemas.openxmlformats.org/officeDocument/2006/relationships/ctrlProp" Target="../ctrlProps/ctrlProp103.xml"/><Relationship Id="rId5" Type="http://schemas.openxmlformats.org/officeDocument/2006/relationships/ctrlProp" Target="../ctrlProps/ctrlProp6.xml"/><Relationship Id="rId90" Type="http://schemas.openxmlformats.org/officeDocument/2006/relationships/ctrlProp" Target="../ctrlProps/ctrlProp91.xml"/><Relationship Id="rId95" Type="http://schemas.openxmlformats.org/officeDocument/2006/relationships/ctrlProp" Target="../ctrlProps/ctrlProp96.xml"/><Relationship Id="rId22" Type="http://schemas.openxmlformats.org/officeDocument/2006/relationships/ctrlProp" Target="../ctrlProps/ctrlProp23.xml"/><Relationship Id="rId27" Type="http://schemas.openxmlformats.org/officeDocument/2006/relationships/ctrlProp" Target="../ctrlProps/ctrlProp28.xml"/><Relationship Id="rId43" Type="http://schemas.openxmlformats.org/officeDocument/2006/relationships/ctrlProp" Target="../ctrlProps/ctrlProp44.xml"/><Relationship Id="rId48" Type="http://schemas.openxmlformats.org/officeDocument/2006/relationships/ctrlProp" Target="../ctrlProps/ctrlProp49.xml"/><Relationship Id="rId64" Type="http://schemas.openxmlformats.org/officeDocument/2006/relationships/ctrlProp" Target="../ctrlProps/ctrlProp65.xml"/><Relationship Id="rId69" Type="http://schemas.openxmlformats.org/officeDocument/2006/relationships/ctrlProp" Target="../ctrlProps/ctrlProp70.xml"/><Relationship Id="rId113" Type="http://schemas.openxmlformats.org/officeDocument/2006/relationships/ctrlProp" Target="../ctrlProps/ctrlProp114.xml"/><Relationship Id="rId80" Type="http://schemas.openxmlformats.org/officeDocument/2006/relationships/ctrlProp" Target="../ctrlProps/ctrlProp81.xml"/><Relationship Id="rId85" Type="http://schemas.openxmlformats.org/officeDocument/2006/relationships/ctrlProp" Target="../ctrlProps/ctrlProp86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33" Type="http://schemas.openxmlformats.org/officeDocument/2006/relationships/ctrlProp" Target="../ctrlProps/ctrlProp34.xml"/><Relationship Id="rId38" Type="http://schemas.openxmlformats.org/officeDocument/2006/relationships/ctrlProp" Target="../ctrlProps/ctrlProp39.xml"/><Relationship Id="rId59" Type="http://schemas.openxmlformats.org/officeDocument/2006/relationships/ctrlProp" Target="../ctrlProps/ctrlProp60.xml"/><Relationship Id="rId103" Type="http://schemas.openxmlformats.org/officeDocument/2006/relationships/ctrlProp" Target="../ctrlProps/ctrlProp104.xml"/><Relationship Id="rId108" Type="http://schemas.openxmlformats.org/officeDocument/2006/relationships/ctrlProp" Target="../ctrlProps/ctrlProp109.xml"/><Relationship Id="rId54" Type="http://schemas.openxmlformats.org/officeDocument/2006/relationships/ctrlProp" Target="../ctrlProps/ctrlProp55.xml"/><Relationship Id="rId70" Type="http://schemas.openxmlformats.org/officeDocument/2006/relationships/ctrlProp" Target="../ctrlProps/ctrlProp71.xml"/><Relationship Id="rId75" Type="http://schemas.openxmlformats.org/officeDocument/2006/relationships/ctrlProp" Target="../ctrlProps/ctrlProp76.xml"/><Relationship Id="rId91" Type="http://schemas.openxmlformats.org/officeDocument/2006/relationships/ctrlProp" Target="../ctrlProps/ctrlProp92.xml"/><Relationship Id="rId96" Type="http://schemas.openxmlformats.org/officeDocument/2006/relationships/ctrlProp" Target="../ctrlProps/ctrlProp9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15" Type="http://schemas.openxmlformats.org/officeDocument/2006/relationships/ctrlProp" Target="../ctrlProps/ctrlProp16.xml"/><Relationship Id="rId23" Type="http://schemas.openxmlformats.org/officeDocument/2006/relationships/ctrlProp" Target="../ctrlProps/ctrlProp24.xml"/><Relationship Id="rId28" Type="http://schemas.openxmlformats.org/officeDocument/2006/relationships/ctrlProp" Target="../ctrlProps/ctrlProp29.xml"/><Relationship Id="rId36" Type="http://schemas.openxmlformats.org/officeDocument/2006/relationships/ctrlProp" Target="../ctrlProps/ctrlProp37.xml"/><Relationship Id="rId49" Type="http://schemas.openxmlformats.org/officeDocument/2006/relationships/ctrlProp" Target="../ctrlProps/ctrlProp50.xml"/><Relationship Id="rId57" Type="http://schemas.openxmlformats.org/officeDocument/2006/relationships/ctrlProp" Target="../ctrlProps/ctrlProp58.xml"/><Relationship Id="rId106" Type="http://schemas.openxmlformats.org/officeDocument/2006/relationships/ctrlProp" Target="../ctrlProps/ctrlProp107.xml"/><Relationship Id="rId114" Type="http://schemas.openxmlformats.org/officeDocument/2006/relationships/ctrlProp" Target="../ctrlProps/ctrlProp115.xml"/><Relationship Id="rId10" Type="http://schemas.openxmlformats.org/officeDocument/2006/relationships/ctrlProp" Target="../ctrlProps/ctrlProp11.xml"/><Relationship Id="rId31" Type="http://schemas.openxmlformats.org/officeDocument/2006/relationships/ctrlProp" Target="../ctrlProps/ctrlProp32.xml"/><Relationship Id="rId44" Type="http://schemas.openxmlformats.org/officeDocument/2006/relationships/ctrlProp" Target="../ctrlProps/ctrlProp45.xml"/><Relationship Id="rId52" Type="http://schemas.openxmlformats.org/officeDocument/2006/relationships/ctrlProp" Target="../ctrlProps/ctrlProp53.xml"/><Relationship Id="rId60" Type="http://schemas.openxmlformats.org/officeDocument/2006/relationships/ctrlProp" Target="../ctrlProps/ctrlProp61.xml"/><Relationship Id="rId65" Type="http://schemas.openxmlformats.org/officeDocument/2006/relationships/ctrlProp" Target="../ctrlProps/ctrlProp66.xml"/><Relationship Id="rId73" Type="http://schemas.openxmlformats.org/officeDocument/2006/relationships/ctrlProp" Target="../ctrlProps/ctrlProp74.xml"/><Relationship Id="rId78" Type="http://schemas.openxmlformats.org/officeDocument/2006/relationships/ctrlProp" Target="../ctrlProps/ctrlProp79.xml"/><Relationship Id="rId81" Type="http://schemas.openxmlformats.org/officeDocument/2006/relationships/ctrlProp" Target="../ctrlProps/ctrlProp82.xml"/><Relationship Id="rId86" Type="http://schemas.openxmlformats.org/officeDocument/2006/relationships/ctrlProp" Target="../ctrlProps/ctrlProp87.xml"/><Relationship Id="rId94" Type="http://schemas.openxmlformats.org/officeDocument/2006/relationships/ctrlProp" Target="../ctrlProps/ctrlProp95.xml"/><Relationship Id="rId99" Type="http://schemas.openxmlformats.org/officeDocument/2006/relationships/ctrlProp" Target="../ctrlProps/ctrlProp100.xml"/><Relationship Id="rId101" Type="http://schemas.openxmlformats.org/officeDocument/2006/relationships/ctrlProp" Target="../ctrlProps/ctrlProp102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9" Type="http://schemas.openxmlformats.org/officeDocument/2006/relationships/ctrlProp" Target="../ctrlProps/ctrlProp40.xml"/><Relationship Id="rId109" Type="http://schemas.openxmlformats.org/officeDocument/2006/relationships/ctrlProp" Target="../ctrlProps/ctrlProp110.xml"/><Relationship Id="rId34" Type="http://schemas.openxmlformats.org/officeDocument/2006/relationships/ctrlProp" Target="../ctrlProps/ctrlProp35.xml"/><Relationship Id="rId50" Type="http://schemas.openxmlformats.org/officeDocument/2006/relationships/ctrlProp" Target="../ctrlProps/ctrlProp51.xml"/><Relationship Id="rId55" Type="http://schemas.openxmlformats.org/officeDocument/2006/relationships/ctrlProp" Target="../ctrlProps/ctrlProp56.xml"/><Relationship Id="rId76" Type="http://schemas.openxmlformats.org/officeDocument/2006/relationships/ctrlProp" Target="../ctrlProps/ctrlProp77.xml"/><Relationship Id="rId97" Type="http://schemas.openxmlformats.org/officeDocument/2006/relationships/ctrlProp" Target="../ctrlProps/ctrlProp98.xml"/><Relationship Id="rId104" Type="http://schemas.openxmlformats.org/officeDocument/2006/relationships/ctrlProp" Target="../ctrlProps/ctrlProp105.xml"/><Relationship Id="rId7" Type="http://schemas.openxmlformats.org/officeDocument/2006/relationships/ctrlProp" Target="../ctrlProps/ctrlProp8.xml"/><Relationship Id="rId71" Type="http://schemas.openxmlformats.org/officeDocument/2006/relationships/ctrlProp" Target="../ctrlProps/ctrlProp72.xml"/><Relationship Id="rId92" Type="http://schemas.openxmlformats.org/officeDocument/2006/relationships/ctrlProp" Target="../ctrlProps/ctrlProp93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30.xml"/><Relationship Id="rId24" Type="http://schemas.openxmlformats.org/officeDocument/2006/relationships/ctrlProp" Target="../ctrlProps/ctrlProp25.xml"/><Relationship Id="rId40" Type="http://schemas.openxmlformats.org/officeDocument/2006/relationships/ctrlProp" Target="../ctrlProps/ctrlProp41.xml"/><Relationship Id="rId45" Type="http://schemas.openxmlformats.org/officeDocument/2006/relationships/ctrlProp" Target="../ctrlProps/ctrlProp46.xml"/><Relationship Id="rId66" Type="http://schemas.openxmlformats.org/officeDocument/2006/relationships/ctrlProp" Target="../ctrlProps/ctrlProp67.xml"/><Relationship Id="rId87" Type="http://schemas.openxmlformats.org/officeDocument/2006/relationships/ctrlProp" Target="../ctrlProps/ctrlProp88.xml"/><Relationship Id="rId110" Type="http://schemas.openxmlformats.org/officeDocument/2006/relationships/ctrlProp" Target="../ctrlProps/ctrlProp111.xml"/><Relationship Id="rId115" Type="http://schemas.openxmlformats.org/officeDocument/2006/relationships/ctrlProp" Target="../ctrlProps/ctrlProp116.xml"/><Relationship Id="rId61" Type="http://schemas.openxmlformats.org/officeDocument/2006/relationships/ctrlProp" Target="../ctrlProps/ctrlProp62.xml"/><Relationship Id="rId82" Type="http://schemas.openxmlformats.org/officeDocument/2006/relationships/ctrlProp" Target="../ctrlProps/ctrlProp83.xml"/><Relationship Id="rId19" Type="http://schemas.openxmlformats.org/officeDocument/2006/relationships/ctrlProp" Target="../ctrlProps/ctrlProp20.xml"/><Relationship Id="rId14" Type="http://schemas.openxmlformats.org/officeDocument/2006/relationships/ctrlProp" Target="../ctrlProps/ctrlProp15.xml"/><Relationship Id="rId30" Type="http://schemas.openxmlformats.org/officeDocument/2006/relationships/ctrlProp" Target="../ctrlProps/ctrlProp31.xml"/><Relationship Id="rId35" Type="http://schemas.openxmlformats.org/officeDocument/2006/relationships/ctrlProp" Target="../ctrlProps/ctrlProp36.xml"/><Relationship Id="rId56" Type="http://schemas.openxmlformats.org/officeDocument/2006/relationships/ctrlProp" Target="../ctrlProps/ctrlProp57.xml"/><Relationship Id="rId77" Type="http://schemas.openxmlformats.org/officeDocument/2006/relationships/ctrlProp" Target="../ctrlProps/ctrlProp78.xml"/><Relationship Id="rId100" Type="http://schemas.openxmlformats.org/officeDocument/2006/relationships/ctrlProp" Target="../ctrlProps/ctrlProp101.xml"/><Relationship Id="rId105" Type="http://schemas.openxmlformats.org/officeDocument/2006/relationships/ctrlProp" Target="../ctrlProps/ctrlProp106.xml"/><Relationship Id="rId8" Type="http://schemas.openxmlformats.org/officeDocument/2006/relationships/ctrlProp" Target="../ctrlProps/ctrlProp9.xml"/><Relationship Id="rId51" Type="http://schemas.openxmlformats.org/officeDocument/2006/relationships/ctrlProp" Target="../ctrlProps/ctrlProp52.xml"/><Relationship Id="rId72" Type="http://schemas.openxmlformats.org/officeDocument/2006/relationships/ctrlProp" Target="../ctrlProps/ctrlProp73.xml"/><Relationship Id="rId93" Type="http://schemas.openxmlformats.org/officeDocument/2006/relationships/ctrlProp" Target="../ctrlProps/ctrlProp94.xml"/><Relationship Id="rId98" Type="http://schemas.openxmlformats.org/officeDocument/2006/relationships/ctrlProp" Target="../ctrlProps/ctrlProp99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6.xml"/><Relationship Id="rId46" Type="http://schemas.openxmlformats.org/officeDocument/2006/relationships/ctrlProp" Target="../ctrlProps/ctrlProp47.xml"/><Relationship Id="rId67" Type="http://schemas.openxmlformats.org/officeDocument/2006/relationships/ctrlProp" Target="../ctrlProps/ctrlProp68.xml"/><Relationship Id="rId116" Type="http://schemas.openxmlformats.org/officeDocument/2006/relationships/comments" Target="../comments1.xml"/><Relationship Id="rId20" Type="http://schemas.openxmlformats.org/officeDocument/2006/relationships/ctrlProp" Target="../ctrlProps/ctrlProp21.xml"/><Relationship Id="rId41" Type="http://schemas.openxmlformats.org/officeDocument/2006/relationships/ctrlProp" Target="../ctrlProps/ctrlProp42.xml"/><Relationship Id="rId62" Type="http://schemas.openxmlformats.org/officeDocument/2006/relationships/ctrlProp" Target="../ctrlProps/ctrlProp63.xml"/><Relationship Id="rId83" Type="http://schemas.openxmlformats.org/officeDocument/2006/relationships/ctrlProp" Target="../ctrlProps/ctrlProp84.xml"/><Relationship Id="rId88" Type="http://schemas.openxmlformats.org/officeDocument/2006/relationships/ctrlProp" Target="../ctrlProps/ctrlProp89.xml"/><Relationship Id="rId111" Type="http://schemas.openxmlformats.org/officeDocument/2006/relationships/ctrlProp" Target="../ctrlProps/ctrlProp11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9.xml"/><Relationship Id="rId21" Type="http://schemas.openxmlformats.org/officeDocument/2006/relationships/ctrlProp" Target="../ctrlProps/ctrlProp134.xml"/><Relationship Id="rId42" Type="http://schemas.openxmlformats.org/officeDocument/2006/relationships/ctrlProp" Target="../ctrlProps/ctrlProp155.xml"/><Relationship Id="rId47" Type="http://schemas.openxmlformats.org/officeDocument/2006/relationships/ctrlProp" Target="../ctrlProps/ctrlProp160.xml"/><Relationship Id="rId63" Type="http://schemas.openxmlformats.org/officeDocument/2006/relationships/ctrlProp" Target="../ctrlProps/ctrlProp176.xml"/><Relationship Id="rId68" Type="http://schemas.openxmlformats.org/officeDocument/2006/relationships/ctrlProp" Target="../ctrlProps/ctrlProp181.xml"/><Relationship Id="rId84" Type="http://schemas.openxmlformats.org/officeDocument/2006/relationships/ctrlProp" Target="../ctrlProps/ctrlProp197.xml"/><Relationship Id="rId89" Type="http://schemas.openxmlformats.org/officeDocument/2006/relationships/ctrlProp" Target="../ctrlProps/ctrlProp202.xml"/><Relationship Id="rId112" Type="http://schemas.openxmlformats.org/officeDocument/2006/relationships/ctrlProp" Target="../ctrlProps/ctrlProp225.xml"/><Relationship Id="rId16" Type="http://schemas.openxmlformats.org/officeDocument/2006/relationships/ctrlProp" Target="../ctrlProps/ctrlProp129.xml"/><Relationship Id="rId107" Type="http://schemas.openxmlformats.org/officeDocument/2006/relationships/ctrlProp" Target="../ctrlProps/ctrlProp220.xml"/><Relationship Id="rId11" Type="http://schemas.openxmlformats.org/officeDocument/2006/relationships/ctrlProp" Target="../ctrlProps/ctrlProp124.xml"/><Relationship Id="rId32" Type="http://schemas.openxmlformats.org/officeDocument/2006/relationships/ctrlProp" Target="../ctrlProps/ctrlProp145.xml"/><Relationship Id="rId37" Type="http://schemas.openxmlformats.org/officeDocument/2006/relationships/ctrlProp" Target="../ctrlProps/ctrlProp150.xml"/><Relationship Id="rId53" Type="http://schemas.openxmlformats.org/officeDocument/2006/relationships/ctrlProp" Target="../ctrlProps/ctrlProp166.xml"/><Relationship Id="rId58" Type="http://schemas.openxmlformats.org/officeDocument/2006/relationships/ctrlProp" Target="../ctrlProps/ctrlProp171.xml"/><Relationship Id="rId74" Type="http://schemas.openxmlformats.org/officeDocument/2006/relationships/ctrlProp" Target="../ctrlProps/ctrlProp187.xml"/><Relationship Id="rId79" Type="http://schemas.openxmlformats.org/officeDocument/2006/relationships/ctrlProp" Target="../ctrlProps/ctrlProp192.xml"/><Relationship Id="rId102" Type="http://schemas.openxmlformats.org/officeDocument/2006/relationships/ctrlProp" Target="../ctrlProps/ctrlProp215.xml"/><Relationship Id="rId5" Type="http://schemas.openxmlformats.org/officeDocument/2006/relationships/ctrlProp" Target="../ctrlProps/ctrlProp118.xml"/><Relationship Id="rId90" Type="http://schemas.openxmlformats.org/officeDocument/2006/relationships/ctrlProp" Target="../ctrlProps/ctrlProp203.xml"/><Relationship Id="rId95" Type="http://schemas.openxmlformats.org/officeDocument/2006/relationships/ctrlProp" Target="../ctrlProps/ctrlProp208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Relationship Id="rId43" Type="http://schemas.openxmlformats.org/officeDocument/2006/relationships/ctrlProp" Target="../ctrlProps/ctrlProp156.xml"/><Relationship Id="rId48" Type="http://schemas.openxmlformats.org/officeDocument/2006/relationships/ctrlProp" Target="../ctrlProps/ctrlProp161.xml"/><Relationship Id="rId64" Type="http://schemas.openxmlformats.org/officeDocument/2006/relationships/ctrlProp" Target="../ctrlProps/ctrlProp177.xml"/><Relationship Id="rId69" Type="http://schemas.openxmlformats.org/officeDocument/2006/relationships/ctrlProp" Target="../ctrlProps/ctrlProp182.xml"/><Relationship Id="rId113" Type="http://schemas.openxmlformats.org/officeDocument/2006/relationships/ctrlProp" Target="../ctrlProps/ctrlProp226.xml"/><Relationship Id="rId80" Type="http://schemas.openxmlformats.org/officeDocument/2006/relationships/ctrlProp" Target="../ctrlProps/ctrlProp193.xml"/><Relationship Id="rId85" Type="http://schemas.openxmlformats.org/officeDocument/2006/relationships/ctrlProp" Target="../ctrlProps/ctrlProp198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33" Type="http://schemas.openxmlformats.org/officeDocument/2006/relationships/ctrlProp" Target="../ctrlProps/ctrlProp146.xml"/><Relationship Id="rId38" Type="http://schemas.openxmlformats.org/officeDocument/2006/relationships/ctrlProp" Target="../ctrlProps/ctrlProp151.xml"/><Relationship Id="rId59" Type="http://schemas.openxmlformats.org/officeDocument/2006/relationships/ctrlProp" Target="../ctrlProps/ctrlProp172.xml"/><Relationship Id="rId103" Type="http://schemas.openxmlformats.org/officeDocument/2006/relationships/ctrlProp" Target="../ctrlProps/ctrlProp216.xml"/><Relationship Id="rId108" Type="http://schemas.openxmlformats.org/officeDocument/2006/relationships/ctrlProp" Target="../ctrlProps/ctrlProp221.xml"/><Relationship Id="rId54" Type="http://schemas.openxmlformats.org/officeDocument/2006/relationships/ctrlProp" Target="../ctrlProps/ctrlProp167.xml"/><Relationship Id="rId70" Type="http://schemas.openxmlformats.org/officeDocument/2006/relationships/ctrlProp" Target="../ctrlProps/ctrlProp183.xml"/><Relationship Id="rId75" Type="http://schemas.openxmlformats.org/officeDocument/2006/relationships/ctrlProp" Target="../ctrlProps/ctrlProp188.xml"/><Relationship Id="rId91" Type="http://schemas.openxmlformats.org/officeDocument/2006/relationships/ctrlProp" Target="../ctrlProps/ctrlProp204.xml"/><Relationship Id="rId96" Type="http://schemas.openxmlformats.org/officeDocument/2006/relationships/ctrlProp" Target="../ctrlProps/ctrlProp20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9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28" Type="http://schemas.openxmlformats.org/officeDocument/2006/relationships/ctrlProp" Target="../ctrlProps/ctrlProp141.xml"/><Relationship Id="rId36" Type="http://schemas.openxmlformats.org/officeDocument/2006/relationships/ctrlProp" Target="../ctrlProps/ctrlProp149.xml"/><Relationship Id="rId49" Type="http://schemas.openxmlformats.org/officeDocument/2006/relationships/ctrlProp" Target="../ctrlProps/ctrlProp162.xml"/><Relationship Id="rId57" Type="http://schemas.openxmlformats.org/officeDocument/2006/relationships/ctrlProp" Target="../ctrlProps/ctrlProp170.xml"/><Relationship Id="rId106" Type="http://schemas.openxmlformats.org/officeDocument/2006/relationships/ctrlProp" Target="../ctrlProps/ctrlProp219.xml"/><Relationship Id="rId114" Type="http://schemas.openxmlformats.org/officeDocument/2006/relationships/ctrlProp" Target="../ctrlProps/ctrlProp227.xml"/><Relationship Id="rId10" Type="http://schemas.openxmlformats.org/officeDocument/2006/relationships/ctrlProp" Target="../ctrlProps/ctrlProp123.xml"/><Relationship Id="rId31" Type="http://schemas.openxmlformats.org/officeDocument/2006/relationships/ctrlProp" Target="../ctrlProps/ctrlProp144.xml"/><Relationship Id="rId44" Type="http://schemas.openxmlformats.org/officeDocument/2006/relationships/ctrlProp" Target="../ctrlProps/ctrlProp157.xml"/><Relationship Id="rId52" Type="http://schemas.openxmlformats.org/officeDocument/2006/relationships/ctrlProp" Target="../ctrlProps/ctrlProp165.xml"/><Relationship Id="rId60" Type="http://schemas.openxmlformats.org/officeDocument/2006/relationships/ctrlProp" Target="../ctrlProps/ctrlProp173.xml"/><Relationship Id="rId65" Type="http://schemas.openxmlformats.org/officeDocument/2006/relationships/ctrlProp" Target="../ctrlProps/ctrlProp178.xml"/><Relationship Id="rId73" Type="http://schemas.openxmlformats.org/officeDocument/2006/relationships/ctrlProp" Target="../ctrlProps/ctrlProp186.xml"/><Relationship Id="rId78" Type="http://schemas.openxmlformats.org/officeDocument/2006/relationships/ctrlProp" Target="../ctrlProps/ctrlProp191.xml"/><Relationship Id="rId81" Type="http://schemas.openxmlformats.org/officeDocument/2006/relationships/ctrlProp" Target="../ctrlProps/ctrlProp194.xml"/><Relationship Id="rId86" Type="http://schemas.openxmlformats.org/officeDocument/2006/relationships/ctrlProp" Target="../ctrlProps/ctrlProp199.xml"/><Relationship Id="rId94" Type="http://schemas.openxmlformats.org/officeDocument/2006/relationships/ctrlProp" Target="../ctrlProps/ctrlProp207.xml"/><Relationship Id="rId99" Type="http://schemas.openxmlformats.org/officeDocument/2006/relationships/ctrlProp" Target="../ctrlProps/ctrlProp212.xml"/><Relationship Id="rId101" Type="http://schemas.openxmlformats.org/officeDocument/2006/relationships/ctrlProp" Target="../ctrlProps/ctrlProp214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39" Type="http://schemas.openxmlformats.org/officeDocument/2006/relationships/ctrlProp" Target="../ctrlProps/ctrlProp152.xml"/><Relationship Id="rId109" Type="http://schemas.openxmlformats.org/officeDocument/2006/relationships/ctrlProp" Target="../ctrlProps/ctrlProp222.xml"/><Relationship Id="rId34" Type="http://schemas.openxmlformats.org/officeDocument/2006/relationships/ctrlProp" Target="../ctrlProps/ctrlProp147.xml"/><Relationship Id="rId50" Type="http://schemas.openxmlformats.org/officeDocument/2006/relationships/ctrlProp" Target="../ctrlProps/ctrlProp163.xml"/><Relationship Id="rId55" Type="http://schemas.openxmlformats.org/officeDocument/2006/relationships/ctrlProp" Target="../ctrlProps/ctrlProp168.xml"/><Relationship Id="rId76" Type="http://schemas.openxmlformats.org/officeDocument/2006/relationships/ctrlProp" Target="../ctrlProps/ctrlProp189.xml"/><Relationship Id="rId97" Type="http://schemas.openxmlformats.org/officeDocument/2006/relationships/ctrlProp" Target="../ctrlProps/ctrlProp210.xml"/><Relationship Id="rId104" Type="http://schemas.openxmlformats.org/officeDocument/2006/relationships/ctrlProp" Target="../ctrlProps/ctrlProp217.xml"/><Relationship Id="rId7" Type="http://schemas.openxmlformats.org/officeDocument/2006/relationships/ctrlProp" Target="../ctrlProps/ctrlProp120.xml"/><Relationship Id="rId71" Type="http://schemas.openxmlformats.org/officeDocument/2006/relationships/ctrlProp" Target="../ctrlProps/ctrlProp184.xml"/><Relationship Id="rId92" Type="http://schemas.openxmlformats.org/officeDocument/2006/relationships/ctrlProp" Target="../ctrlProps/ctrlProp205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142.xml"/><Relationship Id="rId24" Type="http://schemas.openxmlformats.org/officeDocument/2006/relationships/ctrlProp" Target="../ctrlProps/ctrlProp137.xml"/><Relationship Id="rId40" Type="http://schemas.openxmlformats.org/officeDocument/2006/relationships/ctrlProp" Target="../ctrlProps/ctrlProp153.xml"/><Relationship Id="rId45" Type="http://schemas.openxmlformats.org/officeDocument/2006/relationships/ctrlProp" Target="../ctrlProps/ctrlProp158.xml"/><Relationship Id="rId66" Type="http://schemas.openxmlformats.org/officeDocument/2006/relationships/ctrlProp" Target="../ctrlProps/ctrlProp179.xml"/><Relationship Id="rId87" Type="http://schemas.openxmlformats.org/officeDocument/2006/relationships/ctrlProp" Target="../ctrlProps/ctrlProp200.xml"/><Relationship Id="rId110" Type="http://schemas.openxmlformats.org/officeDocument/2006/relationships/ctrlProp" Target="../ctrlProps/ctrlProp223.xml"/><Relationship Id="rId115" Type="http://schemas.openxmlformats.org/officeDocument/2006/relationships/ctrlProp" Target="../ctrlProps/ctrlProp228.xml"/><Relationship Id="rId61" Type="http://schemas.openxmlformats.org/officeDocument/2006/relationships/ctrlProp" Target="../ctrlProps/ctrlProp174.xml"/><Relationship Id="rId82" Type="http://schemas.openxmlformats.org/officeDocument/2006/relationships/ctrlProp" Target="../ctrlProps/ctrlProp195.xml"/><Relationship Id="rId19" Type="http://schemas.openxmlformats.org/officeDocument/2006/relationships/ctrlProp" Target="../ctrlProps/ctrlProp132.xml"/><Relationship Id="rId14" Type="http://schemas.openxmlformats.org/officeDocument/2006/relationships/ctrlProp" Target="../ctrlProps/ctrlProp127.xml"/><Relationship Id="rId30" Type="http://schemas.openxmlformats.org/officeDocument/2006/relationships/ctrlProp" Target="../ctrlProps/ctrlProp143.xml"/><Relationship Id="rId35" Type="http://schemas.openxmlformats.org/officeDocument/2006/relationships/ctrlProp" Target="../ctrlProps/ctrlProp148.xml"/><Relationship Id="rId56" Type="http://schemas.openxmlformats.org/officeDocument/2006/relationships/ctrlProp" Target="../ctrlProps/ctrlProp169.xml"/><Relationship Id="rId77" Type="http://schemas.openxmlformats.org/officeDocument/2006/relationships/ctrlProp" Target="../ctrlProps/ctrlProp190.xml"/><Relationship Id="rId100" Type="http://schemas.openxmlformats.org/officeDocument/2006/relationships/ctrlProp" Target="../ctrlProps/ctrlProp213.xml"/><Relationship Id="rId105" Type="http://schemas.openxmlformats.org/officeDocument/2006/relationships/ctrlProp" Target="../ctrlProps/ctrlProp218.xml"/><Relationship Id="rId8" Type="http://schemas.openxmlformats.org/officeDocument/2006/relationships/ctrlProp" Target="../ctrlProps/ctrlProp121.xml"/><Relationship Id="rId51" Type="http://schemas.openxmlformats.org/officeDocument/2006/relationships/ctrlProp" Target="../ctrlProps/ctrlProp164.xml"/><Relationship Id="rId72" Type="http://schemas.openxmlformats.org/officeDocument/2006/relationships/ctrlProp" Target="../ctrlProps/ctrlProp185.xml"/><Relationship Id="rId93" Type="http://schemas.openxmlformats.org/officeDocument/2006/relationships/ctrlProp" Target="../ctrlProps/ctrlProp206.xml"/><Relationship Id="rId98" Type="http://schemas.openxmlformats.org/officeDocument/2006/relationships/ctrlProp" Target="../ctrlProps/ctrlProp211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138.xml"/><Relationship Id="rId46" Type="http://schemas.openxmlformats.org/officeDocument/2006/relationships/ctrlProp" Target="../ctrlProps/ctrlProp159.xml"/><Relationship Id="rId67" Type="http://schemas.openxmlformats.org/officeDocument/2006/relationships/ctrlProp" Target="../ctrlProps/ctrlProp180.xml"/><Relationship Id="rId116" Type="http://schemas.openxmlformats.org/officeDocument/2006/relationships/comments" Target="../comments2.xml"/><Relationship Id="rId20" Type="http://schemas.openxmlformats.org/officeDocument/2006/relationships/ctrlProp" Target="../ctrlProps/ctrlProp133.xml"/><Relationship Id="rId41" Type="http://schemas.openxmlformats.org/officeDocument/2006/relationships/ctrlProp" Target="../ctrlProps/ctrlProp154.xml"/><Relationship Id="rId62" Type="http://schemas.openxmlformats.org/officeDocument/2006/relationships/ctrlProp" Target="../ctrlProps/ctrlProp175.xml"/><Relationship Id="rId83" Type="http://schemas.openxmlformats.org/officeDocument/2006/relationships/ctrlProp" Target="../ctrlProps/ctrlProp196.xml"/><Relationship Id="rId88" Type="http://schemas.openxmlformats.org/officeDocument/2006/relationships/ctrlProp" Target="../ctrlProps/ctrlProp201.xml"/><Relationship Id="rId111" Type="http://schemas.openxmlformats.org/officeDocument/2006/relationships/ctrlProp" Target="../ctrlProps/ctrlProp224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51.xml"/><Relationship Id="rId21" Type="http://schemas.openxmlformats.org/officeDocument/2006/relationships/ctrlProp" Target="../ctrlProps/ctrlProp246.xml"/><Relationship Id="rId42" Type="http://schemas.openxmlformats.org/officeDocument/2006/relationships/ctrlProp" Target="../ctrlProps/ctrlProp267.xml"/><Relationship Id="rId47" Type="http://schemas.openxmlformats.org/officeDocument/2006/relationships/ctrlProp" Target="../ctrlProps/ctrlProp272.xml"/><Relationship Id="rId63" Type="http://schemas.openxmlformats.org/officeDocument/2006/relationships/ctrlProp" Target="../ctrlProps/ctrlProp288.xml"/><Relationship Id="rId68" Type="http://schemas.openxmlformats.org/officeDocument/2006/relationships/ctrlProp" Target="../ctrlProps/ctrlProp293.xml"/><Relationship Id="rId84" Type="http://schemas.openxmlformats.org/officeDocument/2006/relationships/ctrlProp" Target="../ctrlProps/ctrlProp309.xml"/><Relationship Id="rId89" Type="http://schemas.openxmlformats.org/officeDocument/2006/relationships/ctrlProp" Target="../ctrlProps/ctrlProp314.xml"/><Relationship Id="rId112" Type="http://schemas.openxmlformats.org/officeDocument/2006/relationships/ctrlProp" Target="../ctrlProps/ctrlProp337.xml"/><Relationship Id="rId16" Type="http://schemas.openxmlformats.org/officeDocument/2006/relationships/ctrlProp" Target="../ctrlProps/ctrlProp241.xml"/><Relationship Id="rId107" Type="http://schemas.openxmlformats.org/officeDocument/2006/relationships/ctrlProp" Target="../ctrlProps/ctrlProp332.xml"/><Relationship Id="rId11" Type="http://schemas.openxmlformats.org/officeDocument/2006/relationships/ctrlProp" Target="../ctrlProps/ctrlProp236.xml"/><Relationship Id="rId32" Type="http://schemas.openxmlformats.org/officeDocument/2006/relationships/ctrlProp" Target="../ctrlProps/ctrlProp257.xml"/><Relationship Id="rId37" Type="http://schemas.openxmlformats.org/officeDocument/2006/relationships/ctrlProp" Target="../ctrlProps/ctrlProp262.xml"/><Relationship Id="rId53" Type="http://schemas.openxmlformats.org/officeDocument/2006/relationships/ctrlProp" Target="../ctrlProps/ctrlProp278.xml"/><Relationship Id="rId58" Type="http://schemas.openxmlformats.org/officeDocument/2006/relationships/ctrlProp" Target="../ctrlProps/ctrlProp283.xml"/><Relationship Id="rId74" Type="http://schemas.openxmlformats.org/officeDocument/2006/relationships/ctrlProp" Target="../ctrlProps/ctrlProp299.xml"/><Relationship Id="rId79" Type="http://schemas.openxmlformats.org/officeDocument/2006/relationships/ctrlProp" Target="../ctrlProps/ctrlProp304.xml"/><Relationship Id="rId102" Type="http://schemas.openxmlformats.org/officeDocument/2006/relationships/ctrlProp" Target="../ctrlProps/ctrlProp327.xml"/><Relationship Id="rId5" Type="http://schemas.openxmlformats.org/officeDocument/2006/relationships/ctrlProp" Target="../ctrlProps/ctrlProp230.xml"/><Relationship Id="rId90" Type="http://schemas.openxmlformats.org/officeDocument/2006/relationships/ctrlProp" Target="../ctrlProps/ctrlProp315.xml"/><Relationship Id="rId95" Type="http://schemas.openxmlformats.org/officeDocument/2006/relationships/ctrlProp" Target="../ctrlProps/ctrlProp320.xml"/><Relationship Id="rId22" Type="http://schemas.openxmlformats.org/officeDocument/2006/relationships/ctrlProp" Target="../ctrlProps/ctrlProp247.xml"/><Relationship Id="rId27" Type="http://schemas.openxmlformats.org/officeDocument/2006/relationships/ctrlProp" Target="../ctrlProps/ctrlProp252.xml"/><Relationship Id="rId43" Type="http://schemas.openxmlformats.org/officeDocument/2006/relationships/ctrlProp" Target="../ctrlProps/ctrlProp268.xml"/><Relationship Id="rId48" Type="http://schemas.openxmlformats.org/officeDocument/2006/relationships/ctrlProp" Target="../ctrlProps/ctrlProp273.xml"/><Relationship Id="rId64" Type="http://schemas.openxmlformats.org/officeDocument/2006/relationships/ctrlProp" Target="../ctrlProps/ctrlProp289.xml"/><Relationship Id="rId69" Type="http://schemas.openxmlformats.org/officeDocument/2006/relationships/ctrlProp" Target="../ctrlProps/ctrlProp294.xml"/><Relationship Id="rId113" Type="http://schemas.openxmlformats.org/officeDocument/2006/relationships/ctrlProp" Target="../ctrlProps/ctrlProp338.xml"/><Relationship Id="rId80" Type="http://schemas.openxmlformats.org/officeDocument/2006/relationships/ctrlProp" Target="../ctrlProps/ctrlProp305.xml"/><Relationship Id="rId85" Type="http://schemas.openxmlformats.org/officeDocument/2006/relationships/ctrlProp" Target="../ctrlProps/ctrlProp310.xml"/><Relationship Id="rId12" Type="http://schemas.openxmlformats.org/officeDocument/2006/relationships/ctrlProp" Target="../ctrlProps/ctrlProp237.xml"/><Relationship Id="rId17" Type="http://schemas.openxmlformats.org/officeDocument/2006/relationships/ctrlProp" Target="../ctrlProps/ctrlProp242.xml"/><Relationship Id="rId33" Type="http://schemas.openxmlformats.org/officeDocument/2006/relationships/ctrlProp" Target="../ctrlProps/ctrlProp258.xml"/><Relationship Id="rId38" Type="http://schemas.openxmlformats.org/officeDocument/2006/relationships/ctrlProp" Target="../ctrlProps/ctrlProp263.xml"/><Relationship Id="rId59" Type="http://schemas.openxmlformats.org/officeDocument/2006/relationships/ctrlProp" Target="../ctrlProps/ctrlProp284.xml"/><Relationship Id="rId103" Type="http://schemas.openxmlformats.org/officeDocument/2006/relationships/ctrlProp" Target="../ctrlProps/ctrlProp328.xml"/><Relationship Id="rId108" Type="http://schemas.openxmlformats.org/officeDocument/2006/relationships/ctrlProp" Target="../ctrlProps/ctrlProp333.xml"/><Relationship Id="rId54" Type="http://schemas.openxmlformats.org/officeDocument/2006/relationships/ctrlProp" Target="../ctrlProps/ctrlProp279.xml"/><Relationship Id="rId70" Type="http://schemas.openxmlformats.org/officeDocument/2006/relationships/ctrlProp" Target="../ctrlProps/ctrlProp295.xml"/><Relationship Id="rId75" Type="http://schemas.openxmlformats.org/officeDocument/2006/relationships/ctrlProp" Target="../ctrlProps/ctrlProp300.xml"/><Relationship Id="rId91" Type="http://schemas.openxmlformats.org/officeDocument/2006/relationships/ctrlProp" Target="../ctrlProps/ctrlProp316.xml"/><Relationship Id="rId96" Type="http://schemas.openxmlformats.org/officeDocument/2006/relationships/ctrlProp" Target="../ctrlProps/ctrlProp32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1.xml"/><Relationship Id="rId15" Type="http://schemas.openxmlformats.org/officeDocument/2006/relationships/ctrlProp" Target="../ctrlProps/ctrlProp240.xml"/><Relationship Id="rId23" Type="http://schemas.openxmlformats.org/officeDocument/2006/relationships/ctrlProp" Target="../ctrlProps/ctrlProp248.xml"/><Relationship Id="rId28" Type="http://schemas.openxmlformats.org/officeDocument/2006/relationships/ctrlProp" Target="../ctrlProps/ctrlProp253.xml"/><Relationship Id="rId36" Type="http://schemas.openxmlformats.org/officeDocument/2006/relationships/ctrlProp" Target="../ctrlProps/ctrlProp261.xml"/><Relationship Id="rId49" Type="http://schemas.openxmlformats.org/officeDocument/2006/relationships/ctrlProp" Target="../ctrlProps/ctrlProp274.xml"/><Relationship Id="rId57" Type="http://schemas.openxmlformats.org/officeDocument/2006/relationships/ctrlProp" Target="../ctrlProps/ctrlProp282.xml"/><Relationship Id="rId106" Type="http://schemas.openxmlformats.org/officeDocument/2006/relationships/ctrlProp" Target="../ctrlProps/ctrlProp331.xml"/><Relationship Id="rId114" Type="http://schemas.openxmlformats.org/officeDocument/2006/relationships/ctrlProp" Target="../ctrlProps/ctrlProp339.xml"/><Relationship Id="rId10" Type="http://schemas.openxmlformats.org/officeDocument/2006/relationships/ctrlProp" Target="../ctrlProps/ctrlProp235.xml"/><Relationship Id="rId31" Type="http://schemas.openxmlformats.org/officeDocument/2006/relationships/ctrlProp" Target="../ctrlProps/ctrlProp256.xml"/><Relationship Id="rId44" Type="http://schemas.openxmlformats.org/officeDocument/2006/relationships/ctrlProp" Target="../ctrlProps/ctrlProp269.xml"/><Relationship Id="rId52" Type="http://schemas.openxmlformats.org/officeDocument/2006/relationships/ctrlProp" Target="../ctrlProps/ctrlProp277.xml"/><Relationship Id="rId60" Type="http://schemas.openxmlformats.org/officeDocument/2006/relationships/ctrlProp" Target="../ctrlProps/ctrlProp285.xml"/><Relationship Id="rId65" Type="http://schemas.openxmlformats.org/officeDocument/2006/relationships/ctrlProp" Target="../ctrlProps/ctrlProp290.xml"/><Relationship Id="rId73" Type="http://schemas.openxmlformats.org/officeDocument/2006/relationships/ctrlProp" Target="../ctrlProps/ctrlProp298.xml"/><Relationship Id="rId78" Type="http://schemas.openxmlformats.org/officeDocument/2006/relationships/ctrlProp" Target="../ctrlProps/ctrlProp303.xml"/><Relationship Id="rId81" Type="http://schemas.openxmlformats.org/officeDocument/2006/relationships/ctrlProp" Target="../ctrlProps/ctrlProp306.xml"/><Relationship Id="rId86" Type="http://schemas.openxmlformats.org/officeDocument/2006/relationships/ctrlProp" Target="../ctrlProps/ctrlProp311.xml"/><Relationship Id="rId94" Type="http://schemas.openxmlformats.org/officeDocument/2006/relationships/ctrlProp" Target="../ctrlProps/ctrlProp319.xml"/><Relationship Id="rId99" Type="http://schemas.openxmlformats.org/officeDocument/2006/relationships/ctrlProp" Target="../ctrlProps/ctrlProp324.xml"/><Relationship Id="rId101" Type="http://schemas.openxmlformats.org/officeDocument/2006/relationships/ctrlProp" Target="../ctrlProps/ctrlProp326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Relationship Id="rId13" Type="http://schemas.openxmlformats.org/officeDocument/2006/relationships/ctrlProp" Target="../ctrlProps/ctrlProp238.xml"/><Relationship Id="rId18" Type="http://schemas.openxmlformats.org/officeDocument/2006/relationships/ctrlProp" Target="../ctrlProps/ctrlProp243.xml"/><Relationship Id="rId39" Type="http://schemas.openxmlformats.org/officeDocument/2006/relationships/ctrlProp" Target="../ctrlProps/ctrlProp264.xml"/><Relationship Id="rId109" Type="http://schemas.openxmlformats.org/officeDocument/2006/relationships/ctrlProp" Target="../ctrlProps/ctrlProp334.xml"/><Relationship Id="rId34" Type="http://schemas.openxmlformats.org/officeDocument/2006/relationships/ctrlProp" Target="../ctrlProps/ctrlProp259.xml"/><Relationship Id="rId50" Type="http://schemas.openxmlformats.org/officeDocument/2006/relationships/ctrlProp" Target="../ctrlProps/ctrlProp275.xml"/><Relationship Id="rId55" Type="http://schemas.openxmlformats.org/officeDocument/2006/relationships/ctrlProp" Target="../ctrlProps/ctrlProp280.xml"/><Relationship Id="rId76" Type="http://schemas.openxmlformats.org/officeDocument/2006/relationships/ctrlProp" Target="../ctrlProps/ctrlProp301.xml"/><Relationship Id="rId97" Type="http://schemas.openxmlformats.org/officeDocument/2006/relationships/ctrlProp" Target="../ctrlProps/ctrlProp322.xml"/><Relationship Id="rId104" Type="http://schemas.openxmlformats.org/officeDocument/2006/relationships/ctrlProp" Target="../ctrlProps/ctrlProp329.xml"/><Relationship Id="rId7" Type="http://schemas.openxmlformats.org/officeDocument/2006/relationships/ctrlProp" Target="../ctrlProps/ctrlProp232.xml"/><Relationship Id="rId71" Type="http://schemas.openxmlformats.org/officeDocument/2006/relationships/ctrlProp" Target="../ctrlProps/ctrlProp296.xml"/><Relationship Id="rId92" Type="http://schemas.openxmlformats.org/officeDocument/2006/relationships/ctrlProp" Target="../ctrlProps/ctrlProp317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254.xml"/><Relationship Id="rId24" Type="http://schemas.openxmlformats.org/officeDocument/2006/relationships/ctrlProp" Target="../ctrlProps/ctrlProp249.xml"/><Relationship Id="rId40" Type="http://schemas.openxmlformats.org/officeDocument/2006/relationships/ctrlProp" Target="../ctrlProps/ctrlProp265.xml"/><Relationship Id="rId45" Type="http://schemas.openxmlformats.org/officeDocument/2006/relationships/ctrlProp" Target="../ctrlProps/ctrlProp270.xml"/><Relationship Id="rId66" Type="http://schemas.openxmlformats.org/officeDocument/2006/relationships/ctrlProp" Target="../ctrlProps/ctrlProp291.xml"/><Relationship Id="rId87" Type="http://schemas.openxmlformats.org/officeDocument/2006/relationships/ctrlProp" Target="../ctrlProps/ctrlProp312.xml"/><Relationship Id="rId110" Type="http://schemas.openxmlformats.org/officeDocument/2006/relationships/ctrlProp" Target="../ctrlProps/ctrlProp335.xml"/><Relationship Id="rId115" Type="http://schemas.openxmlformats.org/officeDocument/2006/relationships/ctrlProp" Target="../ctrlProps/ctrlProp340.xml"/><Relationship Id="rId61" Type="http://schemas.openxmlformats.org/officeDocument/2006/relationships/ctrlProp" Target="../ctrlProps/ctrlProp286.xml"/><Relationship Id="rId82" Type="http://schemas.openxmlformats.org/officeDocument/2006/relationships/ctrlProp" Target="../ctrlProps/ctrlProp307.xml"/><Relationship Id="rId19" Type="http://schemas.openxmlformats.org/officeDocument/2006/relationships/ctrlProp" Target="../ctrlProps/ctrlProp244.xml"/><Relationship Id="rId14" Type="http://schemas.openxmlformats.org/officeDocument/2006/relationships/ctrlProp" Target="../ctrlProps/ctrlProp239.xml"/><Relationship Id="rId30" Type="http://schemas.openxmlformats.org/officeDocument/2006/relationships/ctrlProp" Target="../ctrlProps/ctrlProp255.xml"/><Relationship Id="rId35" Type="http://schemas.openxmlformats.org/officeDocument/2006/relationships/ctrlProp" Target="../ctrlProps/ctrlProp260.xml"/><Relationship Id="rId56" Type="http://schemas.openxmlformats.org/officeDocument/2006/relationships/ctrlProp" Target="../ctrlProps/ctrlProp281.xml"/><Relationship Id="rId77" Type="http://schemas.openxmlformats.org/officeDocument/2006/relationships/ctrlProp" Target="../ctrlProps/ctrlProp302.xml"/><Relationship Id="rId100" Type="http://schemas.openxmlformats.org/officeDocument/2006/relationships/ctrlProp" Target="../ctrlProps/ctrlProp325.xml"/><Relationship Id="rId105" Type="http://schemas.openxmlformats.org/officeDocument/2006/relationships/ctrlProp" Target="../ctrlProps/ctrlProp330.xml"/><Relationship Id="rId8" Type="http://schemas.openxmlformats.org/officeDocument/2006/relationships/ctrlProp" Target="../ctrlProps/ctrlProp233.xml"/><Relationship Id="rId51" Type="http://schemas.openxmlformats.org/officeDocument/2006/relationships/ctrlProp" Target="../ctrlProps/ctrlProp276.xml"/><Relationship Id="rId72" Type="http://schemas.openxmlformats.org/officeDocument/2006/relationships/ctrlProp" Target="../ctrlProps/ctrlProp297.xml"/><Relationship Id="rId93" Type="http://schemas.openxmlformats.org/officeDocument/2006/relationships/ctrlProp" Target="../ctrlProps/ctrlProp318.xml"/><Relationship Id="rId98" Type="http://schemas.openxmlformats.org/officeDocument/2006/relationships/ctrlProp" Target="../ctrlProps/ctrlProp323.xml"/><Relationship Id="rId3" Type="http://schemas.openxmlformats.org/officeDocument/2006/relationships/vmlDrawing" Target="../drawings/vmlDrawing4.vml"/><Relationship Id="rId25" Type="http://schemas.openxmlformats.org/officeDocument/2006/relationships/ctrlProp" Target="../ctrlProps/ctrlProp250.xml"/><Relationship Id="rId46" Type="http://schemas.openxmlformats.org/officeDocument/2006/relationships/ctrlProp" Target="../ctrlProps/ctrlProp271.xml"/><Relationship Id="rId67" Type="http://schemas.openxmlformats.org/officeDocument/2006/relationships/ctrlProp" Target="../ctrlProps/ctrlProp292.xml"/><Relationship Id="rId116" Type="http://schemas.openxmlformats.org/officeDocument/2006/relationships/comments" Target="../comments3.xml"/><Relationship Id="rId20" Type="http://schemas.openxmlformats.org/officeDocument/2006/relationships/ctrlProp" Target="../ctrlProps/ctrlProp245.xml"/><Relationship Id="rId41" Type="http://schemas.openxmlformats.org/officeDocument/2006/relationships/ctrlProp" Target="../ctrlProps/ctrlProp266.xml"/><Relationship Id="rId62" Type="http://schemas.openxmlformats.org/officeDocument/2006/relationships/ctrlProp" Target="../ctrlProps/ctrlProp287.xml"/><Relationship Id="rId83" Type="http://schemas.openxmlformats.org/officeDocument/2006/relationships/ctrlProp" Target="../ctrlProps/ctrlProp308.xml"/><Relationship Id="rId88" Type="http://schemas.openxmlformats.org/officeDocument/2006/relationships/ctrlProp" Target="../ctrlProps/ctrlProp313.xml"/><Relationship Id="rId111" Type="http://schemas.openxmlformats.org/officeDocument/2006/relationships/ctrlProp" Target="../ctrlProps/ctrlProp33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20"/>
  <sheetViews>
    <sheetView tabSelected="1" zoomScaleNormal="100" zoomScaleSheetLayoutView="100" workbookViewId="0">
      <selection activeCell="C9" sqref="C9"/>
    </sheetView>
  </sheetViews>
  <sheetFormatPr defaultColWidth="105.09765625" defaultRowHeight="16.2" x14ac:dyDescent="0.45"/>
  <cols>
    <col min="1" max="1" width="4.09765625" style="72" customWidth="1"/>
    <col min="2" max="2" width="84" style="72" customWidth="1"/>
    <col min="3" max="16384" width="105.09765625" style="72"/>
  </cols>
  <sheetData>
    <row r="1" spans="1:2" x14ac:dyDescent="0.45">
      <c r="A1" s="126"/>
      <c r="B1" s="141" t="s">
        <v>171</v>
      </c>
    </row>
    <row r="2" spans="1:2" ht="21.6" x14ac:dyDescent="0.45">
      <c r="A2" s="126"/>
      <c r="B2" s="127" t="s">
        <v>170</v>
      </c>
    </row>
    <row r="3" spans="1:2" ht="19.2" x14ac:dyDescent="0.45">
      <c r="A3" s="126"/>
      <c r="B3" s="128"/>
    </row>
    <row r="4" spans="1:2" ht="81.75" customHeight="1" x14ac:dyDescent="0.45">
      <c r="A4" s="129">
        <v>1</v>
      </c>
      <c r="B4" s="139" t="s">
        <v>163</v>
      </c>
    </row>
    <row r="5" spans="1:2" ht="48" customHeight="1" x14ac:dyDescent="0.45">
      <c r="A5" s="129">
        <v>2</v>
      </c>
      <c r="B5" s="139" t="s">
        <v>148</v>
      </c>
    </row>
    <row r="6" spans="1:2" ht="85.5" customHeight="1" x14ac:dyDescent="0.45">
      <c r="A6" s="129"/>
      <c r="B6" s="129" t="s">
        <v>143</v>
      </c>
    </row>
    <row r="7" spans="1:2" ht="71.25" customHeight="1" x14ac:dyDescent="0.45">
      <c r="A7" s="129">
        <v>3</v>
      </c>
      <c r="B7" s="129" t="s">
        <v>144</v>
      </c>
    </row>
    <row r="8" spans="1:2" ht="39.75" customHeight="1" x14ac:dyDescent="0.45">
      <c r="A8" s="129">
        <v>4</v>
      </c>
      <c r="B8" s="129" t="s">
        <v>172</v>
      </c>
    </row>
    <row r="9" spans="1:2" ht="47.25" customHeight="1" x14ac:dyDescent="0.45">
      <c r="A9" s="129"/>
      <c r="B9" s="129" t="s">
        <v>93</v>
      </c>
    </row>
    <row r="10" spans="1:2" ht="44.25" customHeight="1" x14ac:dyDescent="0.45">
      <c r="A10" s="129">
        <v>5</v>
      </c>
      <c r="B10" s="129" t="s">
        <v>145</v>
      </c>
    </row>
    <row r="11" spans="1:2" ht="35.25" customHeight="1" x14ac:dyDescent="0.45">
      <c r="A11" s="129"/>
      <c r="B11" s="129" t="s">
        <v>94</v>
      </c>
    </row>
    <row r="12" spans="1:2" ht="42" customHeight="1" x14ac:dyDescent="0.45">
      <c r="A12" s="129">
        <v>6</v>
      </c>
      <c r="B12" s="129" t="s">
        <v>147</v>
      </c>
    </row>
    <row r="13" spans="1:2" ht="51" customHeight="1" x14ac:dyDescent="0.45">
      <c r="A13" s="129">
        <v>7</v>
      </c>
      <c r="B13" s="129" t="s">
        <v>146</v>
      </c>
    </row>
    <row r="14" spans="1:2" ht="19.2" x14ac:dyDescent="0.45">
      <c r="A14" s="130"/>
      <c r="B14" s="129" t="s">
        <v>105</v>
      </c>
    </row>
    <row r="15" spans="1:2" hidden="1" x14ac:dyDescent="0.45">
      <c r="A15" s="130"/>
      <c r="B15" s="126"/>
    </row>
    <row r="16" spans="1:2" hidden="1" x14ac:dyDescent="0.45">
      <c r="A16" s="131"/>
      <c r="B16" s="126" t="s">
        <v>103</v>
      </c>
    </row>
    <row r="17" spans="1:2" hidden="1" x14ac:dyDescent="0.45">
      <c r="A17" s="131"/>
      <c r="B17" s="126"/>
    </row>
    <row r="18" spans="1:2" ht="12" hidden="1" customHeight="1" x14ac:dyDescent="0.45">
      <c r="A18" s="131"/>
      <c r="B18" s="126"/>
    </row>
    <row r="19" spans="1:2" hidden="1" x14ac:dyDescent="0.45">
      <c r="A19" s="131"/>
      <c r="B19" s="126"/>
    </row>
    <row r="20" spans="1:2" hidden="1" x14ac:dyDescent="0.45"/>
  </sheetData>
  <phoneticPr fontId="11"/>
  <pageMargins left="0.7" right="0.7" top="0.75" bottom="0.75" header="0.3" footer="0.3"/>
  <pageSetup paperSize="9" scale="91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EF31-6DBA-453D-B99B-0EF7B1B48A3A}">
  <sheetPr codeName="Sheet6"/>
  <dimension ref="A1"/>
  <sheetViews>
    <sheetView topLeftCell="A25" workbookViewId="0">
      <selection activeCell="L14" sqref="L14"/>
    </sheetView>
  </sheetViews>
  <sheetFormatPr defaultRowHeight="18" x14ac:dyDescent="0.45"/>
  <sheetData/>
  <phoneticPr fontId="30"/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DB37-1082-41B8-91D3-69D491B4827F}">
  <sheetPr codeName="Sheet2"/>
  <dimension ref="B1"/>
  <sheetViews>
    <sheetView view="pageBreakPreview" topLeftCell="A63" zoomScaleNormal="100" zoomScaleSheetLayoutView="100" workbookViewId="0">
      <selection activeCell="E85" sqref="E85"/>
    </sheetView>
  </sheetViews>
  <sheetFormatPr defaultRowHeight="18" x14ac:dyDescent="0.45"/>
  <sheetData>
    <row r="1" spans="2:2" ht="32.4" x14ac:dyDescent="0.45">
      <c r="B1" s="125" t="s">
        <v>136</v>
      </c>
    </row>
  </sheetData>
  <phoneticPr fontId="27"/>
  <pageMargins left="0.7" right="0.7" top="0.75" bottom="0.75" header="0.3" footer="0.3"/>
  <pageSetup paperSize="9" scale="81" orientation="portrait" r:id="rId1"/>
  <rowBreaks count="1" manualBreakCount="1">
    <brk id="34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2B6F5-1E59-4D4D-A33A-0AD98A47848E}">
  <sheetPr codeName="Sheet1">
    <pageSetUpPr fitToPage="1"/>
  </sheetPr>
  <dimension ref="B2:O25"/>
  <sheetViews>
    <sheetView topLeftCell="A15" workbookViewId="0">
      <selection activeCell="C5" sqref="C5:H5"/>
    </sheetView>
  </sheetViews>
  <sheetFormatPr defaultRowHeight="18" x14ac:dyDescent="0.45"/>
  <cols>
    <col min="2" max="2" width="16.69921875" customWidth="1"/>
    <col min="3" max="8" width="10.59765625" customWidth="1"/>
  </cols>
  <sheetData>
    <row r="2" spans="2:15" ht="22.8" x14ac:dyDescent="0.45">
      <c r="B2" s="132" t="s">
        <v>149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23.4" thickBot="1" x14ac:dyDescent="0.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2:15" ht="39.9" customHeight="1" thickBot="1" x14ac:dyDescent="0.5">
      <c r="B4" s="133" t="s">
        <v>150</v>
      </c>
      <c r="C4" s="134"/>
      <c r="D4" s="134" t="s">
        <v>151</v>
      </c>
      <c r="E4" s="134"/>
      <c r="F4" s="134" t="s">
        <v>152</v>
      </c>
      <c r="G4" s="134"/>
      <c r="H4" s="135" t="s">
        <v>153</v>
      </c>
      <c r="I4" s="132"/>
      <c r="J4" s="132"/>
      <c r="K4" s="132"/>
      <c r="L4" s="132"/>
      <c r="M4" s="132"/>
      <c r="N4" s="132"/>
      <c r="O4" s="132"/>
    </row>
    <row r="5" spans="2:15" ht="39.9" customHeight="1" thickBot="1" x14ac:dyDescent="0.5">
      <c r="B5" s="133" t="s">
        <v>154</v>
      </c>
      <c r="C5" s="142"/>
      <c r="D5" s="142"/>
      <c r="E5" s="142"/>
      <c r="F5" s="142"/>
      <c r="G5" s="142"/>
      <c r="H5" s="143"/>
      <c r="I5" s="132"/>
      <c r="J5" s="132"/>
      <c r="K5" s="132"/>
      <c r="L5" s="132"/>
      <c r="M5" s="132"/>
      <c r="N5" s="132"/>
      <c r="O5" s="132"/>
    </row>
    <row r="6" spans="2:15" ht="39.9" customHeight="1" thickBot="1" x14ac:dyDescent="0.5">
      <c r="B6" s="133" t="s">
        <v>155</v>
      </c>
      <c r="C6" s="142"/>
      <c r="D6" s="142"/>
      <c r="E6" s="142"/>
      <c r="F6" s="142"/>
      <c r="G6" s="142"/>
      <c r="H6" s="143"/>
      <c r="I6" s="132"/>
      <c r="J6" s="132"/>
      <c r="K6" s="132"/>
      <c r="L6" s="132"/>
      <c r="M6" s="132"/>
      <c r="N6" s="132"/>
      <c r="O6" s="132"/>
    </row>
    <row r="7" spans="2:15" ht="39.9" customHeight="1" thickBot="1" x14ac:dyDescent="0.5">
      <c r="B7" s="136" t="s">
        <v>156</v>
      </c>
      <c r="C7" s="142"/>
      <c r="D7" s="142"/>
      <c r="E7" s="142"/>
      <c r="F7" s="142"/>
      <c r="G7" s="142"/>
      <c r="H7" s="143"/>
      <c r="I7" s="132"/>
      <c r="J7" s="132"/>
      <c r="K7" s="132"/>
      <c r="L7" s="132"/>
      <c r="M7" s="132"/>
      <c r="N7" s="132"/>
      <c r="O7" s="132"/>
    </row>
    <row r="8" spans="2:15" ht="39.9" customHeight="1" thickBot="1" x14ac:dyDescent="0.5">
      <c r="B8" s="132"/>
      <c r="C8" s="144" t="s">
        <v>162</v>
      </c>
      <c r="D8" s="144"/>
      <c r="E8" s="144"/>
      <c r="F8" s="144"/>
      <c r="G8" s="144"/>
      <c r="H8" s="144"/>
      <c r="I8" s="132"/>
      <c r="J8" s="132"/>
      <c r="K8" s="132"/>
      <c r="L8" s="132"/>
      <c r="M8" s="132"/>
      <c r="N8" s="132"/>
      <c r="O8" s="132"/>
    </row>
    <row r="9" spans="2:15" ht="39.9" customHeight="1" thickBot="1" x14ac:dyDescent="0.5">
      <c r="B9" s="137" t="s">
        <v>164</v>
      </c>
      <c r="C9" s="134"/>
      <c r="D9" s="134" t="s">
        <v>151</v>
      </c>
      <c r="E9" s="134"/>
      <c r="F9" s="134" t="s">
        <v>152</v>
      </c>
      <c r="G9" s="134"/>
      <c r="H9" s="135" t="s">
        <v>153</v>
      </c>
      <c r="I9" s="132"/>
      <c r="J9" s="132"/>
      <c r="K9" s="132"/>
      <c r="L9" s="132"/>
      <c r="M9" s="132"/>
      <c r="N9" s="132"/>
      <c r="O9" s="132"/>
    </row>
    <row r="10" spans="2:15" ht="45.75" customHeight="1" thickBot="1" x14ac:dyDescent="0.5">
      <c r="B10" s="140" t="s">
        <v>165</v>
      </c>
      <c r="C10" s="142"/>
      <c r="D10" s="142"/>
      <c r="E10" s="142"/>
      <c r="F10" s="142"/>
      <c r="G10" s="142"/>
      <c r="H10" s="143"/>
      <c r="I10" s="132"/>
      <c r="J10" s="132"/>
      <c r="K10" s="132"/>
      <c r="L10" s="132"/>
      <c r="M10" s="132"/>
      <c r="N10" s="132"/>
      <c r="O10" s="132"/>
    </row>
    <row r="11" spans="2:15" ht="39.9" customHeight="1" thickBot="1" x14ac:dyDescent="0.5">
      <c r="B11" s="138" t="s">
        <v>158</v>
      </c>
      <c r="C11" s="145" t="s">
        <v>159</v>
      </c>
      <c r="D11" s="145"/>
      <c r="E11" s="145"/>
      <c r="F11" s="145"/>
      <c r="G11" s="145"/>
      <c r="H11" s="145"/>
      <c r="I11" s="132"/>
      <c r="J11" s="132"/>
      <c r="K11" s="132"/>
      <c r="L11" s="132"/>
      <c r="M11" s="132"/>
      <c r="N11" s="132"/>
      <c r="O11" s="132"/>
    </row>
    <row r="12" spans="2:15" ht="39.9" customHeight="1" thickBot="1" x14ac:dyDescent="0.5">
      <c r="B12" s="137"/>
      <c r="C12" s="142"/>
      <c r="D12" s="142"/>
      <c r="E12" s="142"/>
      <c r="F12" s="135" t="s">
        <v>157</v>
      </c>
      <c r="G12" s="132"/>
      <c r="H12" s="132"/>
      <c r="I12" s="132"/>
      <c r="J12" s="132"/>
      <c r="K12" s="132"/>
      <c r="L12" s="132"/>
      <c r="M12" s="132"/>
      <c r="N12" s="132"/>
      <c r="O12" s="132"/>
    </row>
    <row r="13" spans="2:15" ht="39.9" customHeight="1" thickBot="1" x14ac:dyDescent="0.5">
      <c r="B13" s="137"/>
      <c r="C13" s="142"/>
      <c r="D13" s="142"/>
      <c r="E13" s="142"/>
      <c r="F13" s="135" t="s">
        <v>157</v>
      </c>
      <c r="G13" s="132"/>
      <c r="H13" s="132"/>
      <c r="I13" s="132"/>
      <c r="J13" s="132"/>
      <c r="K13" s="132"/>
      <c r="L13" s="132"/>
      <c r="M13" s="132"/>
      <c r="N13" s="132"/>
      <c r="O13" s="132"/>
    </row>
    <row r="14" spans="2:15" ht="39.9" customHeight="1" thickBot="1" x14ac:dyDescent="0.5">
      <c r="B14" s="137"/>
      <c r="C14" s="142"/>
      <c r="D14" s="142"/>
      <c r="E14" s="142"/>
      <c r="F14" s="135" t="s">
        <v>157</v>
      </c>
      <c r="G14" s="132"/>
      <c r="H14" s="132"/>
      <c r="I14" s="132"/>
      <c r="J14" s="132"/>
      <c r="K14" s="132"/>
      <c r="L14" s="132"/>
      <c r="M14" s="132"/>
      <c r="N14" s="132"/>
      <c r="O14" s="132"/>
    </row>
    <row r="15" spans="2:15" ht="39.9" customHeight="1" thickBot="1" x14ac:dyDescent="0.5">
      <c r="B15" s="137"/>
      <c r="C15" s="142"/>
      <c r="D15" s="142"/>
      <c r="E15" s="142"/>
      <c r="F15" s="135" t="s">
        <v>157</v>
      </c>
      <c r="G15" s="132"/>
      <c r="H15" s="132"/>
      <c r="I15" s="132"/>
      <c r="J15" s="132"/>
      <c r="K15" s="132"/>
      <c r="L15" s="132"/>
      <c r="M15" s="132"/>
      <c r="N15" s="132"/>
      <c r="O15" s="132"/>
    </row>
    <row r="16" spans="2:15" ht="39.9" customHeight="1" thickBot="1" x14ac:dyDescent="0.5">
      <c r="B16" s="137"/>
      <c r="C16" s="142"/>
      <c r="D16" s="142"/>
      <c r="E16" s="142"/>
      <c r="F16" s="135" t="s">
        <v>157</v>
      </c>
      <c r="G16" s="132"/>
      <c r="H16" s="132"/>
      <c r="I16" s="132"/>
      <c r="J16" s="132"/>
      <c r="K16" s="132"/>
      <c r="L16" s="132"/>
      <c r="M16" s="132"/>
      <c r="N16" s="132"/>
      <c r="O16" s="132"/>
    </row>
    <row r="17" spans="2:15" ht="39.9" customHeight="1" thickBot="1" x14ac:dyDescent="0.5">
      <c r="B17" s="137"/>
      <c r="C17" s="142"/>
      <c r="D17" s="142"/>
      <c r="E17" s="142"/>
      <c r="F17" s="135" t="s">
        <v>157</v>
      </c>
      <c r="G17" s="132"/>
      <c r="H17" s="132"/>
      <c r="I17" s="132"/>
      <c r="J17" s="132"/>
      <c r="K17" s="132"/>
      <c r="L17" s="132"/>
      <c r="M17" s="132"/>
      <c r="N17" s="132"/>
      <c r="O17" s="132"/>
    </row>
    <row r="18" spans="2:15" ht="39.9" customHeight="1" thickBot="1" x14ac:dyDescent="0.5">
      <c r="B18" s="148" t="s">
        <v>161</v>
      </c>
      <c r="C18" s="148"/>
      <c r="D18" s="148"/>
      <c r="E18" s="148"/>
      <c r="F18" s="148"/>
      <c r="G18" s="148"/>
      <c r="H18" s="148"/>
      <c r="I18" s="132"/>
      <c r="J18" s="132"/>
      <c r="K18" s="132"/>
      <c r="L18" s="132"/>
      <c r="M18" s="132"/>
      <c r="N18" s="132"/>
      <c r="O18" s="132"/>
    </row>
    <row r="19" spans="2:15" ht="39.75" customHeight="1" thickBot="1" x14ac:dyDescent="0.5">
      <c r="B19" s="146" t="s">
        <v>168</v>
      </c>
      <c r="C19" s="147"/>
      <c r="D19" s="147"/>
      <c r="E19" s="147"/>
      <c r="F19" s="147"/>
      <c r="G19" s="147"/>
      <c r="H19" s="135"/>
      <c r="I19" s="132"/>
      <c r="J19" s="132"/>
      <c r="K19" s="132"/>
      <c r="L19" s="132"/>
      <c r="M19" s="132"/>
      <c r="N19" s="132"/>
      <c r="O19" s="132"/>
    </row>
    <row r="20" spans="2:15" ht="39.75" customHeight="1" thickBot="1" x14ac:dyDescent="0.5">
      <c r="B20" s="146" t="s">
        <v>166</v>
      </c>
      <c r="C20" s="147"/>
      <c r="D20" s="147"/>
      <c r="E20" s="147"/>
      <c r="F20" s="147"/>
      <c r="G20" s="147"/>
      <c r="H20" s="135"/>
      <c r="I20" s="132"/>
      <c r="J20" s="132"/>
      <c r="K20" s="132"/>
      <c r="L20" s="132"/>
      <c r="M20" s="132"/>
      <c r="N20" s="132"/>
      <c r="O20" s="132"/>
    </row>
    <row r="21" spans="2:15" ht="39.75" customHeight="1" thickBot="1" x14ac:dyDescent="0.5">
      <c r="B21" s="146" t="s">
        <v>167</v>
      </c>
      <c r="C21" s="147"/>
      <c r="D21" s="147"/>
      <c r="E21" s="147"/>
      <c r="F21" s="147"/>
      <c r="G21" s="147"/>
      <c r="H21" s="135"/>
      <c r="I21" s="132"/>
      <c r="J21" s="132"/>
      <c r="K21" s="132"/>
      <c r="L21" s="132"/>
      <c r="M21" s="132"/>
      <c r="N21" s="132"/>
      <c r="O21" s="132"/>
    </row>
    <row r="22" spans="2:15" ht="39.75" customHeight="1" thickBot="1" x14ac:dyDescent="0.5">
      <c r="B22" s="146" t="s">
        <v>160</v>
      </c>
      <c r="C22" s="147"/>
      <c r="D22" s="147"/>
      <c r="E22" s="147"/>
      <c r="F22" s="147"/>
      <c r="G22" s="147"/>
      <c r="H22" s="135"/>
      <c r="I22" s="132"/>
      <c r="J22" s="132"/>
      <c r="K22" s="132"/>
      <c r="L22" s="132"/>
      <c r="M22" s="132"/>
      <c r="N22" s="132"/>
      <c r="O22" s="132"/>
    </row>
    <row r="23" spans="2:15" ht="22.8" x14ac:dyDescent="0.4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2:15" ht="22.8" x14ac:dyDescent="0.4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2:15" ht="22.8" x14ac:dyDescent="0.4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</row>
  </sheetData>
  <mergeCells count="17">
    <mergeCell ref="B22:G22"/>
    <mergeCell ref="C12:E12"/>
    <mergeCell ref="C13:E13"/>
    <mergeCell ref="C14:E14"/>
    <mergeCell ref="C15:E15"/>
    <mergeCell ref="C16:E16"/>
    <mergeCell ref="C17:E17"/>
    <mergeCell ref="B18:H18"/>
    <mergeCell ref="B19:G19"/>
    <mergeCell ref="B20:G20"/>
    <mergeCell ref="B21:G21"/>
    <mergeCell ref="C5:H5"/>
    <mergeCell ref="C6:H6"/>
    <mergeCell ref="C7:H7"/>
    <mergeCell ref="C8:H8"/>
    <mergeCell ref="C11:H11"/>
    <mergeCell ref="C10:H10"/>
  </mergeCells>
  <phoneticPr fontId="30"/>
  <dataValidations count="1">
    <dataValidation type="list" allowBlank="1" showInputMessage="1" showErrorMessage="1" sqref="B12:B17" xr:uid="{99185B62-0360-4915-BA37-E330116EE5D1}">
      <formula1>"初段(男),初段(女),二段(男),二段(女),三段(男),三段(女),四段,五段,六段,七段,八段,錬士,教士"</formula1>
    </dataValidation>
  </dataValidations>
  <pageMargins left="0.7" right="0.7" top="0.75" bottom="0.75" header="0.3" footer="0.3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2" r:id="rId4" name="Check Box 8">
              <controlPr defaultSize="0" autoFill="0" autoLine="0" autoPict="0">
                <anchor moveWithCells="1">
                  <from>
                    <xdr:col>7</xdr:col>
                    <xdr:colOff>274320</xdr:colOff>
                    <xdr:row>18</xdr:row>
                    <xdr:rowOff>99060</xdr:rowOff>
                  </from>
                  <to>
                    <xdr:col>7</xdr:col>
                    <xdr:colOff>601980</xdr:colOff>
                    <xdr:row>18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5" name="Check Box 9">
              <controlPr defaultSize="0" autoFill="0" autoLine="0" autoPict="0">
                <anchor moveWithCells="1">
                  <from>
                    <xdr:col>7</xdr:col>
                    <xdr:colOff>274320</xdr:colOff>
                    <xdr:row>19</xdr:row>
                    <xdr:rowOff>114300</xdr:rowOff>
                  </from>
                  <to>
                    <xdr:col>7</xdr:col>
                    <xdr:colOff>601980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6" name="Check Box 10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121920</xdr:rowOff>
                  </from>
                  <to>
                    <xdr:col>7</xdr:col>
                    <xdr:colOff>601980</xdr:colOff>
                    <xdr:row>20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7" name="Check Box 11">
              <controlPr defaultSize="0" autoFill="0" autoLine="0" autoPict="0">
                <anchor moveWithCells="1">
                  <from>
                    <xdr:col>7</xdr:col>
                    <xdr:colOff>274320</xdr:colOff>
                    <xdr:row>21</xdr:row>
                    <xdr:rowOff>137160</xdr:rowOff>
                  </from>
                  <to>
                    <xdr:col>7</xdr:col>
                    <xdr:colOff>601980</xdr:colOff>
                    <xdr:row>21</xdr:row>
                    <xdr:rowOff>441960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710"/>
  <sheetViews>
    <sheetView showGridLines="0" view="pageBreakPreview" zoomScaleNormal="100" zoomScaleSheetLayoutView="100" workbookViewId="0">
      <selection activeCell="R12" sqref="R12"/>
    </sheetView>
  </sheetViews>
  <sheetFormatPr defaultColWidth="9" defaultRowHeight="19.2" zeroHeight="1" x14ac:dyDescent="0.45"/>
  <cols>
    <col min="1" max="15" width="5.59765625" style="40" customWidth="1"/>
    <col min="16" max="16" width="9.5" style="40" customWidth="1"/>
    <col min="17" max="17" width="9" style="65"/>
    <col min="18" max="16384" width="9" style="40"/>
  </cols>
  <sheetData>
    <row r="1" spans="1:18" ht="24.75" customHeight="1" x14ac:dyDescent="0.45"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Q1" s="65">
        <v>1</v>
      </c>
    </row>
    <row r="2" spans="1:18" ht="14.25" customHeight="1" thickBot="1" x14ac:dyDescent="0.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ht="19.5" customHeight="1" x14ac:dyDescent="0.45">
      <c r="A3" s="166" t="s">
        <v>49</v>
      </c>
      <c r="B3" s="167"/>
      <c r="C3" s="168" t="s">
        <v>50</v>
      </c>
      <c r="D3" s="169"/>
      <c r="E3" s="170"/>
      <c r="F3" s="41"/>
      <c r="G3" s="41"/>
      <c r="H3" s="41"/>
      <c r="I3" s="242" t="s">
        <v>51</v>
      </c>
      <c r="J3" s="242"/>
      <c r="K3" s="304" t="s">
        <v>173</v>
      </c>
      <c r="L3" s="304"/>
      <c r="M3" s="304"/>
      <c r="N3" s="304"/>
      <c r="O3" s="304"/>
      <c r="P3" s="111"/>
      <c r="Q3" s="79" t="s">
        <v>102</v>
      </c>
    </row>
    <row r="4" spans="1:18" ht="24.75" customHeight="1" thickBot="1" x14ac:dyDescent="0.5">
      <c r="A4" s="176">
        <v>26</v>
      </c>
      <c r="B4" s="177"/>
      <c r="C4" s="178" t="s">
        <v>52</v>
      </c>
      <c r="D4" s="179"/>
      <c r="E4" s="180"/>
    </row>
    <row r="5" spans="1:18" ht="30" customHeight="1" thickBot="1" x14ac:dyDescent="0.5">
      <c r="A5" s="157" t="s">
        <v>123</v>
      </c>
      <c r="B5" s="158"/>
      <c r="C5" s="159"/>
      <c r="D5" s="160" t="s">
        <v>53</v>
      </c>
      <c r="E5" s="161"/>
      <c r="F5" s="305" t="s">
        <v>169</v>
      </c>
      <c r="G5" s="305"/>
      <c r="H5" s="306"/>
      <c r="I5" s="160" t="s">
        <v>54</v>
      </c>
      <c r="J5" s="164"/>
      <c r="K5" s="174">
        <v>45383</v>
      </c>
      <c r="L5" s="307"/>
      <c r="M5" s="308"/>
      <c r="N5" s="174"/>
      <c r="O5" s="175"/>
      <c r="P5" s="112"/>
    </row>
    <row r="6" spans="1:18" ht="23.25" customHeight="1" x14ac:dyDescent="0.45">
      <c r="A6" s="42" t="s">
        <v>55</v>
      </c>
      <c r="B6" s="45" t="s">
        <v>56</v>
      </c>
      <c r="C6" s="45" t="s">
        <v>57</v>
      </c>
      <c r="D6" s="45" t="s">
        <v>58</v>
      </c>
      <c r="E6" s="45" t="s">
        <v>59</v>
      </c>
      <c r="F6" s="45" t="s">
        <v>60</v>
      </c>
      <c r="G6" s="45" t="s">
        <v>61</v>
      </c>
      <c r="H6" s="45" t="s">
        <v>62</v>
      </c>
      <c r="I6" s="45" t="s">
        <v>63</v>
      </c>
      <c r="J6" s="43" t="s">
        <v>64</v>
      </c>
      <c r="K6" s="99" t="s">
        <v>106</v>
      </c>
      <c r="L6" s="100" t="s">
        <v>65</v>
      </c>
      <c r="M6" s="186" t="s">
        <v>66</v>
      </c>
      <c r="N6" s="186"/>
      <c r="O6" s="300"/>
      <c r="P6" s="49"/>
    </row>
    <row r="7" spans="1:18" ht="18.75" customHeight="1" thickBot="1" x14ac:dyDescent="0.5">
      <c r="A7" s="108"/>
      <c r="B7" s="108"/>
      <c r="C7" s="108"/>
      <c r="D7" s="109"/>
      <c r="E7" s="108"/>
      <c r="F7" s="108"/>
      <c r="G7" s="108"/>
      <c r="H7" s="108"/>
      <c r="I7" s="108"/>
      <c r="J7" s="110"/>
      <c r="K7" s="80"/>
      <c r="L7" s="81"/>
      <c r="M7" s="266"/>
      <c r="N7" s="266"/>
      <c r="O7" s="267"/>
      <c r="P7" s="113"/>
      <c r="Q7" s="65">
        <v>0</v>
      </c>
      <c r="R7" s="79" t="s">
        <v>124</v>
      </c>
    </row>
    <row r="8" spans="1:18" ht="19.5" customHeight="1" x14ac:dyDescent="0.45">
      <c r="A8" s="185" t="s">
        <v>67</v>
      </c>
      <c r="B8" s="186"/>
      <c r="C8" s="186"/>
      <c r="D8" s="186" t="s">
        <v>68</v>
      </c>
      <c r="E8" s="186"/>
      <c r="F8" s="186"/>
      <c r="G8" s="186"/>
      <c r="H8" s="186" t="s">
        <v>69</v>
      </c>
      <c r="I8" s="186"/>
      <c r="J8" s="186"/>
      <c r="K8" s="186"/>
      <c r="L8" s="301" t="s">
        <v>70</v>
      </c>
      <c r="M8" s="302"/>
      <c r="N8" s="302"/>
      <c r="O8" s="303"/>
      <c r="P8" s="114"/>
    </row>
    <row r="9" spans="1:18" ht="24" customHeight="1" thickBot="1" x14ac:dyDescent="0.5">
      <c r="A9" s="292"/>
      <c r="B9" s="225"/>
      <c r="C9" s="225"/>
      <c r="D9" s="293"/>
      <c r="E9" s="294"/>
      <c r="F9" s="294"/>
      <c r="G9" s="295"/>
      <c r="H9" s="225" t="s">
        <v>104</v>
      </c>
      <c r="I9" s="225"/>
      <c r="J9" s="225"/>
      <c r="K9" s="225"/>
      <c r="L9" s="296"/>
      <c r="M9" s="297"/>
      <c r="N9" s="297"/>
      <c r="O9" s="298"/>
      <c r="P9" s="49"/>
    </row>
    <row r="10" spans="1:18" ht="15" customHeight="1" x14ac:dyDescent="0.45">
      <c r="A10" s="185" t="s">
        <v>71</v>
      </c>
      <c r="B10" s="186"/>
      <c r="C10" s="186"/>
      <c r="D10" s="186"/>
      <c r="E10" s="186"/>
      <c r="F10" s="186" t="s">
        <v>72</v>
      </c>
      <c r="G10" s="186"/>
      <c r="H10" s="45" t="s">
        <v>73</v>
      </c>
      <c r="I10" s="271" t="s">
        <v>74</v>
      </c>
      <c r="J10" s="272"/>
      <c r="K10" s="272"/>
      <c r="L10" s="272"/>
      <c r="M10" s="299"/>
      <c r="N10" s="186" t="s">
        <v>75</v>
      </c>
      <c r="O10" s="300"/>
      <c r="P10" s="49"/>
    </row>
    <row r="11" spans="1:18" ht="16.5" customHeight="1" x14ac:dyDescent="0.45">
      <c r="A11" s="54" t="s">
        <v>76</v>
      </c>
      <c r="B11" s="276"/>
      <c r="C11" s="277"/>
      <c r="D11" s="278"/>
      <c r="E11" s="277"/>
      <c r="F11" s="279"/>
      <c r="G11" s="279"/>
      <c r="H11" s="82">
        <v>1</v>
      </c>
      <c r="I11" s="280"/>
      <c r="J11" s="281"/>
      <c r="K11" s="281"/>
      <c r="L11" s="281"/>
      <c r="M11" s="282"/>
      <c r="N11" s="286" t="str">
        <f>IF(OR(I11="",K5=""),"",DATEDIF(I11,K5,"y"))</f>
        <v/>
      </c>
      <c r="O11" s="287"/>
      <c r="P11" s="115"/>
    </row>
    <row r="12" spans="1:18" ht="34.5" customHeight="1" thickBot="1" x14ac:dyDescent="0.5">
      <c r="A12" s="55" t="s">
        <v>77</v>
      </c>
      <c r="B12" s="290"/>
      <c r="C12" s="236"/>
      <c r="D12" s="234"/>
      <c r="E12" s="236"/>
      <c r="F12" s="291"/>
      <c r="G12" s="291"/>
      <c r="H12" s="56" t="s">
        <v>78</v>
      </c>
      <c r="I12" s="283"/>
      <c r="J12" s="284"/>
      <c r="K12" s="284"/>
      <c r="L12" s="284"/>
      <c r="M12" s="285"/>
      <c r="N12" s="288"/>
      <c r="O12" s="289"/>
      <c r="P12" s="115"/>
    </row>
    <row r="13" spans="1:18" ht="15" customHeight="1" x14ac:dyDescent="0.45">
      <c r="A13" s="185" t="s">
        <v>79</v>
      </c>
      <c r="B13" s="186"/>
      <c r="C13" s="186"/>
      <c r="D13" s="268" t="s">
        <v>80</v>
      </c>
      <c r="E13" s="269"/>
      <c r="F13" s="269"/>
      <c r="G13" s="269"/>
      <c r="H13" s="269"/>
      <c r="I13" s="269"/>
      <c r="J13" s="269"/>
      <c r="K13" s="270"/>
      <c r="L13" s="271" t="s">
        <v>81</v>
      </c>
      <c r="M13" s="272"/>
      <c r="N13" s="272"/>
      <c r="O13" s="273"/>
      <c r="P13" s="116"/>
    </row>
    <row r="14" spans="1:18" ht="27.75" customHeight="1" thickBot="1" x14ac:dyDescent="0.5">
      <c r="A14" s="274"/>
      <c r="B14" s="275"/>
      <c r="C14" s="27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117"/>
    </row>
    <row r="15" spans="1:18" ht="21" customHeight="1" thickBot="1" x14ac:dyDescent="0.5">
      <c r="A15" s="222" t="s">
        <v>174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225"/>
      <c r="M15" s="225"/>
      <c r="N15" s="225"/>
      <c r="O15" s="226"/>
      <c r="P15" s="117"/>
    </row>
    <row r="16" spans="1:18" ht="18" customHeight="1" thickBot="1" x14ac:dyDescent="0.5">
      <c r="A16" s="221" t="s">
        <v>82</v>
      </c>
      <c r="B16" s="221"/>
      <c r="C16" s="221"/>
      <c r="D16" s="221"/>
      <c r="E16" s="221"/>
      <c r="F16" s="221"/>
      <c r="G16" s="181"/>
      <c r="H16" s="182"/>
      <c r="I16" s="164" t="s">
        <v>107</v>
      </c>
      <c r="J16" s="164"/>
      <c r="K16" s="164"/>
      <c r="L16" s="164"/>
      <c r="M16" s="183"/>
      <c r="N16" s="183"/>
      <c r="O16" s="184"/>
      <c r="P16" s="49"/>
    </row>
    <row r="17" spans="1:17" ht="19.5" customHeight="1" x14ac:dyDescent="0.45">
      <c r="A17" s="101">
        <v>1</v>
      </c>
      <c r="B17" s="227" t="s">
        <v>108</v>
      </c>
      <c r="C17" s="228"/>
      <c r="D17" s="101">
        <v>2</v>
      </c>
      <c r="E17" s="217" t="s">
        <v>109</v>
      </c>
      <c r="F17" s="217"/>
      <c r="G17" s="217"/>
      <c r="H17" s="217"/>
      <c r="I17" s="218"/>
      <c r="J17" s="101">
        <v>3</v>
      </c>
      <c r="K17" s="217" t="s">
        <v>110</v>
      </c>
      <c r="L17" s="218"/>
      <c r="M17" s="101">
        <v>4</v>
      </c>
      <c r="N17" s="217" t="s">
        <v>111</v>
      </c>
      <c r="O17" s="218"/>
      <c r="P17" s="118"/>
      <c r="Q17" s="40"/>
    </row>
    <row r="18" spans="1:17" ht="19.5" customHeight="1" x14ac:dyDescent="0.45">
      <c r="A18" s="101">
        <v>5</v>
      </c>
      <c r="B18" s="217" t="s">
        <v>112</v>
      </c>
      <c r="C18" s="218"/>
      <c r="D18" s="102">
        <v>6</v>
      </c>
      <c r="E18" s="219" t="s">
        <v>113</v>
      </c>
      <c r="F18" s="220"/>
      <c r="G18" s="101">
        <v>7</v>
      </c>
      <c r="H18" s="217" t="s">
        <v>114</v>
      </c>
      <c r="I18" s="218"/>
      <c r="J18" s="101">
        <v>8</v>
      </c>
      <c r="K18" s="103" t="s">
        <v>115</v>
      </c>
      <c r="L18" s="103"/>
      <c r="M18" s="101">
        <v>9</v>
      </c>
      <c r="N18" s="217" t="s">
        <v>116</v>
      </c>
      <c r="O18" s="218"/>
      <c r="P18" s="118"/>
      <c r="Q18" s="40"/>
    </row>
    <row r="19" spans="1:17" ht="19.5" customHeight="1" x14ac:dyDescent="0.45">
      <c r="A19" s="101">
        <v>10</v>
      </c>
      <c r="B19" s="217" t="s">
        <v>117</v>
      </c>
      <c r="C19" s="218"/>
      <c r="D19" s="102">
        <v>11</v>
      </c>
      <c r="E19" s="104" t="s">
        <v>118</v>
      </c>
      <c r="F19" s="105"/>
      <c r="G19" s="101"/>
      <c r="H19" s="103"/>
      <c r="I19" s="106"/>
      <c r="J19" s="101">
        <v>12</v>
      </c>
      <c r="K19" s="217" t="s">
        <v>119</v>
      </c>
      <c r="L19" s="217"/>
      <c r="M19" s="217"/>
      <c r="N19" s="217"/>
      <c r="O19" s="218"/>
      <c r="P19" s="118"/>
      <c r="Q19" s="40"/>
    </row>
    <row r="20" spans="1:17" ht="19.5" customHeight="1" x14ac:dyDescent="0.45">
      <c r="A20" s="101">
        <v>13</v>
      </c>
      <c r="B20" s="217" t="s">
        <v>120</v>
      </c>
      <c r="C20" s="218"/>
      <c r="D20" s="102">
        <v>14</v>
      </c>
      <c r="E20" s="219" t="s">
        <v>121</v>
      </c>
      <c r="F20" s="220"/>
      <c r="G20" s="101">
        <v>15</v>
      </c>
      <c r="H20" s="217" t="s">
        <v>122</v>
      </c>
      <c r="I20" s="218"/>
      <c r="J20" s="101"/>
      <c r="K20" s="103"/>
      <c r="L20" s="103"/>
      <c r="M20" s="107"/>
      <c r="N20" s="217"/>
      <c r="O20" s="218"/>
      <c r="P20" s="118"/>
      <c r="Q20" s="40"/>
    </row>
    <row r="21" spans="1:17" ht="31.5" customHeight="1" thickBot="1" x14ac:dyDescent="0.5">
      <c r="A21" s="232" t="s">
        <v>83</v>
      </c>
      <c r="B21" s="233"/>
      <c r="C21" s="234"/>
      <c r="D21" s="235"/>
      <c r="E21" s="235"/>
      <c r="F21" s="236"/>
      <c r="G21" s="57" t="s">
        <v>84</v>
      </c>
      <c r="H21" s="234"/>
      <c r="I21" s="236"/>
      <c r="J21" s="237" t="s">
        <v>85</v>
      </c>
      <c r="K21" s="238"/>
      <c r="L21" s="239"/>
      <c r="M21" s="240"/>
      <c r="N21" s="240"/>
      <c r="O21" s="241"/>
      <c r="P21" s="119"/>
    </row>
    <row r="22" spans="1:17" ht="24" customHeight="1" x14ac:dyDescent="0.45">
      <c r="A22" s="46" t="s">
        <v>47</v>
      </c>
      <c r="B22" s="49"/>
      <c r="C22" s="49"/>
      <c r="D22" s="49"/>
      <c r="E22" s="49"/>
      <c r="F22" s="49"/>
      <c r="G22" s="49"/>
      <c r="H22" s="49"/>
      <c r="J22" s="47"/>
      <c r="K22" s="47"/>
      <c r="L22" s="48"/>
      <c r="M22" s="48"/>
      <c r="N22" s="48"/>
      <c r="O22" s="48"/>
      <c r="P22" s="120"/>
    </row>
    <row r="23" spans="1:17" ht="18.75" customHeight="1" x14ac:dyDescent="0.45">
      <c r="G23" s="250" t="s">
        <v>86</v>
      </c>
      <c r="H23" s="250"/>
      <c r="I23" s="250"/>
    </row>
    <row r="24" spans="1:17" ht="18.75" customHeight="1" x14ac:dyDescent="0.45">
      <c r="A24" s="50"/>
      <c r="B24" s="50"/>
      <c r="C24" s="50"/>
      <c r="D24" s="50"/>
      <c r="E24" s="50"/>
      <c r="F24" s="50"/>
      <c r="G24" s="250"/>
      <c r="H24" s="250"/>
      <c r="I24" s="250"/>
      <c r="J24" s="50"/>
      <c r="K24" s="50"/>
      <c r="L24" s="50"/>
      <c r="M24" s="50"/>
      <c r="N24" s="50"/>
      <c r="O24" s="50"/>
    </row>
    <row r="25" spans="1:17" x14ac:dyDescent="0.45">
      <c r="D25" s="165" t="s">
        <v>87</v>
      </c>
      <c r="E25" s="165"/>
      <c r="F25" s="165"/>
      <c r="G25" s="165"/>
      <c r="H25" s="165"/>
      <c r="I25" s="165"/>
      <c r="J25" s="165"/>
      <c r="K25" s="165"/>
      <c r="L25" s="165"/>
    </row>
    <row r="26" spans="1:17" ht="20.25" customHeight="1" thickBot="1" x14ac:dyDescent="0.5">
      <c r="C26" s="41"/>
      <c r="D26" s="41"/>
      <c r="E26" s="41"/>
      <c r="F26" s="41"/>
      <c r="G26" s="41"/>
      <c r="H26" s="41"/>
      <c r="I26" s="242" t="s">
        <v>51</v>
      </c>
      <c r="J26" s="242"/>
      <c r="K26" s="187" t="str">
        <f>K3</f>
        <v>2024/3/xx</v>
      </c>
      <c r="L26" s="187"/>
      <c r="M26" s="187"/>
      <c r="N26" s="187"/>
      <c r="O26" s="187"/>
      <c r="P26" s="121"/>
    </row>
    <row r="27" spans="1:17" ht="19.5" customHeight="1" x14ac:dyDescent="0.45">
      <c r="A27" s="166" t="s">
        <v>88</v>
      </c>
      <c r="B27" s="209"/>
      <c r="C27" s="210" t="str">
        <f>IF(B11="","",B11)</f>
        <v/>
      </c>
      <c r="D27" s="211"/>
      <c r="E27" s="212" t="str">
        <f>IF(D11="","",D11)</f>
        <v/>
      </c>
      <c r="F27" s="213"/>
      <c r="G27" s="214" t="s">
        <v>54</v>
      </c>
      <c r="H27" s="215"/>
      <c r="I27" s="216"/>
      <c r="J27" s="149">
        <f>K5</f>
        <v>45383</v>
      </c>
      <c r="K27" s="150"/>
      <c r="L27" s="150"/>
      <c r="M27" s="150"/>
      <c r="N27" s="150"/>
      <c r="O27" s="151"/>
      <c r="P27" s="122"/>
    </row>
    <row r="28" spans="1:17" ht="31.5" customHeight="1" thickBot="1" x14ac:dyDescent="0.5">
      <c r="A28" s="188" t="s">
        <v>77</v>
      </c>
      <c r="B28" s="189"/>
      <c r="C28" s="190" t="str">
        <f>IF(B12="","",B12)</f>
        <v/>
      </c>
      <c r="D28" s="191"/>
      <c r="E28" s="192" t="str">
        <f>IF(D12="","",D12)</f>
        <v/>
      </c>
      <c r="F28" s="193"/>
      <c r="G28" s="194" t="s">
        <v>53</v>
      </c>
      <c r="H28" s="195"/>
      <c r="I28" s="196"/>
      <c r="J28" s="197" t="str">
        <f>F5</f>
        <v>南部（浦和）</v>
      </c>
      <c r="K28" s="197"/>
      <c r="L28" s="197"/>
      <c r="M28" s="197"/>
      <c r="N28" s="197"/>
      <c r="O28" s="198"/>
      <c r="P28" s="122"/>
    </row>
    <row r="29" spans="1:17" ht="15.75" customHeight="1" x14ac:dyDescent="0.45">
      <c r="A29" s="199" t="s">
        <v>89</v>
      </c>
      <c r="B29" s="200"/>
      <c r="C29" s="200"/>
      <c r="D29" s="203" t="str">
        <f>IF(Q7=0,"",CHOOSE(Q7,"初段","二段","三段","四段","五段","六段","七段","八段","錬士","教士"))</f>
        <v/>
      </c>
      <c r="E29" s="204"/>
      <c r="F29" s="204"/>
      <c r="G29" s="204"/>
      <c r="H29" s="204"/>
      <c r="I29" s="204"/>
      <c r="J29" s="204"/>
      <c r="K29" s="204"/>
      <c r="L29" s="204"/>
      <c r="M29" s="205"/>
      <c r="N29" s="248" t="s">
        <v>90</v>
      </c>
      <c r="O29" s="249"/>
      <c r="P29" s="49"/>
    </row>
    <row r="30" spans="1:17" ht="24" customHeight="1" thickBot="1" x14ac:dyDescent="0.5">
      <c r="A30" s="201"/>
      <c r="B30" s="202"/>
      <c r="C30" s="202"/>
      <c r="D30" s="206"/>
      <c r="E30" s="207"/>
      <c r="F30" s="207"/>
      <c r="G30" s="207"/>
      <c r="H30" s="207"/>
      <c r="I30" s="207"/>
      <c r="J30" s="207"/>
      <c r="K30" s="207"/>
      <c r="L30" s="207"/>
      <c r="M30" s="208"/>
      <c r="N30" s="44" t="str">
        <f>IF(K7="○","形","")</f>
        <v/>
      </c>
      <c r="O30" s="51" t="str">
        <f>IF(L7="○","学科","")</f>
        <v/>
      </c>
      <c r="P30" s="49"/>
    </row>
    <row r="31" spans="1:17" ht="16.5" customHeight="1" x14ac:dyDescent="0.45">
      <c r="A31" s="152" t="s">
        <v>91</v>
      </c>
      <c r="B31" s="153"/>
      <c r="C31" s="153"/>
      <c r="D31" s="154" t="s">
        <v>80</v>
      </c>
      <c r="E31" s="154"/>
      <c r="F31" s="154"/>
      <c r="G31" s="154"/>
      <c r="H31" s="154"/>
      <c r="I31" s="154"/>
      <c r="J31" s="154"/>
      <c r="K31" s="154"/>
      <c r="L31" s="230" t="s">
        <v>81</v>
      </c>
      <c r="M31" s="230"/>
      <c r="N31" s="230"/>
      <c r="O31" s="231"/>
      <c r="P31" s="116"/>
    </row>
    <row r="32" spans="1:17" ht="27.75" customHeight="1" thickBot="1" x14ac:dyDescent="0.5">
      <c r="A32" s="229" t="str">
        <f>IF(A14="","",A14)</f>
        <v/>
      </c>
      <c r="B32" s="155"/>
      <c r="C32" s="155"/>
      <c r="D32" s="155" t="str">
        <f>IF(D14="","",D14)</f>
        <v/>
      </c>
      <c r="E32" s="155"/>
      <c r="F32" s="155"/>
      <c r="G32" s="155"/>
      <c r="H32" s="155"/>
      <c r="I32" s="155"/>
      <c r="J32" s="155"/>
      <c r="K32" s="155"/>
      <c r="L32" s="155" t="str">
        <f>IF(L14="","",L14)</f>
        <v/>
      </c>
      <c r="M32" s="155"/>
      <c r="N32" s="155"/>
      <c r="O32" s="156"/>
      <c r="P32" s="115"/>
    </row>
    <row r="33" spans="1:17" ht="30" customHeight="1" thickBot="1" x14ac:dyDescent="0.5">
      <c r="A33" s="258" t="s">
        <v>83</v>
      </c>
      <c r="B33" s="259"/>
      <c r="C33" s="260" t="str">
        <f>IF(C21="","",C21)</f>
        <v/>
      </c>
      <c r="D33" s="261"/>
      <c r="E33" s="261"/>
      <c r="F33" s="262"/>
      <c r="G33" s="58" t="s">
        <v>84</v>
      </c>
      <c r="H33" s="260" t="str">
        <f>IF(H21="","",H21)</f>
        <v/>
      </c>
      <c r="I33" s="263"/>
      <c r="J33" s="258" t="s">
        <v>92</v>
      </c>
      <c r="K33" s="259"/>
      <c r="L33" s="264" t="str">
        <f>IF(L21="","",L21)</f>
        <v/>
      </c>
      <c r="M33" s="264"/>
      <c r="N33" s="264"/>
      <c r="O33" s="265"/>
      <c r="P33" s="122"/>
    </row>
    <row r="34" spans="1:17" ht="11.25" customHeight="1" x14ac:dyDescent="0.45">
      <c r="G34" s="243" t="s">
        <v>125</v>
      </c>
      <c r="H34" s="243"/>
      <c r="I34" s="243"/>
      <c r="Q34" s="40"/>
    </row>
    <row r="35" spans="1:17" ht="11.25" customHeight="1" x14ac:dyDescent="0.45">
      <c r="A35" s="50"/>
      <c r="B35" s="50"/>
      <c r="C35" s="50"/>
      <c r="D35" s="50"/>
      <c r="E35" s="50"/>
      <c r="F35" s="50"/>
      <c r="G35" s="243"/>
      <c r="H35" s="243"/>
      <c r="I35" s="243"/>
      <c r="J35" s="50"/>
      <c r="K35" s="50"/>
      <c r="L35" s="50"/>
      <c r="M35" s="50"/>
      <c r="N35" s="50"/>
      <c r="O35" s="50"/>
      <c r="Q35" s="40"/>
    </row>
    <row r="36" spans="1:17" ht="30" customHeight="1" x14ac:dyDescent="0.45">
      <c r="D36" s="165" t="s">
        <v>126</v>
      </c>
      <c r="E36" s="165"/>
      <c r="F36" s="165"/>
      <c r="G36" s="165"/>
      <c r="H36" s="165"/>
      <c r="I36" s="165"/>
      <c r="J36" s="165"/>
      <c r="K36" s="165"/>
      <c r="L36" s="165"/>
      <c r="Q36" s="40"/>
    </row>
    <row r="37" spans="1:17" ht="13.5" customHeight="1" x14ac:dyDescent="0.45">
      <c r="A37" s="252" t="s">
        <v>127</v>
      </c>
      <c r="B37" s="253"/>
      <c r="C37" s="97" t="s">
        <v>128</v>
      </c>
      <c r="D37" s="97"/>
      <c r="E37" s="97"/>
      <c r="F37" s="97"/>
      <c r="G37" s="98"/>
      <c r="H37" s="97" t="s">
        <v>129</v>
      </c>
      <c r="I37" s="97"/>
      <c r="J37" s="97"/>
      <c r="K37" s="97"/>
      <c r="L37" s="98"/>
      <c r="M37" s="97" t="s">
        <v>130</v>
      </c>
      <c r="N37" s="97"/>
      <c r="O37" s="98"/>
      <c r="Q37" s="40"/>
    </row>
    <row r="38" spans="1:17" ht="13.2" x14ac:dyDescent="0.45">
      <c r="A38" s="254" t="str">
        <f>D29</f>
        <v/>
      </c>
      <c r="B38" s="255"/>
      <c r="C38" s="251" t="str">
        <f>C27</f>
        <v/>
      </c>
      <c r="D38" s="243"/>
      <c r="E38" s="243" t="str">
        <f>E27</f>
        <v/>
      </c>
      <c r="F38" s="243"/>
      <c r="G38" s="244"/>
      <c r="H38" s="247" t="str">
        <f>D32</f>
        <v/>
      </c>
      <c r="I38" s="245"/>
      <c r="J38" s="245"/>
      <c r="K38" s="245"/>
      <c r="L38" s="246"/>
      <c r="O38" s="84"/>
      <c r="Q38" s="40"/>
    </row>
    <row r="39" spans="1:17" ht="13.2" x14ac:dyDescent="0.45">
      <c r="A39" s="254"/>
      <c r="B39" s="255"/>
      <c r="C39" s="251" t="str">
        <f>C28</f>
        <v/>
      </c>
      <c r="D39" s="243"/>
      <c r="E39" s="243" t="str">
        <f>E28</f>
        <v/>
      </c>
      <c r="F39" s="243"/>
      <c r="G39" s="244"/>
      <c r="H39" s="40" t="s">
        <v>131</v>
      </c>
      <c r="L39" s="84"/>
      <c r="O39" s="84"/>
      <c r="Q39" s="40"/>
    </row>
    <row r="40" spans="1:17" ht="10.5" customHeight="1" x14ac:dyDescent="0.45">
      <c r="A40" s="256"/>
      <c r="B40" s="257"/>
      <c r="C40" s="247"/>
      <c r="D40" s="245"/>
      <c r="E40" s="245"/>
      <c r="F40" s="245"/>
      <c r="G40" s="246"/>
      <c r="H40" s="247" t="str">
        <f>L32</f>
        <v/>
      </c>
      <c r="I40" s="245"/>
      <c r="J40" s="245"/>
      <c r="K40" s="245"/>
      <c r="L40" s="246"/>
      <c r="M40" s="85"/>
      <c r="N40" s="85"/>
      <c r="O40" s="83"/>
      <c r="Q40" s="40"/>
    </row>
    <row r="41" spans="1:17" ht="13.2" x14ac:dyDescent="0.45">
      <c r="A41" s="40" t="s">
        <v>132</v>
      </c>
      <c r="Q41" s="40"/>
    </row>
    <row r="42" spans="1:17" ht="13.2" x14ac:dyDescent="0.45">
      <c r="A42" s="40" t="s">
        <v>133</v>
      </c>
      <c r="Q42" s="40"/>
    </row>
    <row r="43" spans="1:17" ht="13.2" x14ac:dyDescent="0.45">
      <c r="Q43" s="40"/>
    </row>
    <row r="44" spans="1:17" ht="24.75" customHeight="1" x14ac:dyDescent="0.45">
      <c r="C44" s="165" t="s">
        <v>134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Q44" s="65">
        <v>2</v>
      </c>
    </row>
    <row r="45" spans="1:17" ht="14.25" customHeight="1" thickBot="1" x14ac:dyDescent="0.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7" ht="19.5" customHeight="1" x14ac:dyDescent="0.45">
      <c r="A46" s="166" t="s">
        <v>49</v>
      </c>
      <c r="B46" s="167"/>
      <c r="C46" s="168" t="s">
        <v>50</v>
      </c>
      <c r="D46" s="169"/>
      <c r="E46" s="170"/>
      <c r="F46" s="41"/>
      <c r="G46" s="41"/>
      <c r="H46" s="41"/>
      <c r="I46" s="242" t="s">
        <v>51</v>
      </c>
      <c r="J46" s="242"/>
      <c r="K46" s="187" t="str">
        <f>$K$3</f>
        <v>2024/3/xx</v>
      </c>
      <c r="L46" s="187"/>
      <c r="M46" s="187"/>
      <c r="N46" s="187"/>
      <c r="O46" s="187"/>
      <c r="P46" s="111"/>
      <c r="Q46" s="79"/>
    </row>
    <row r="47" spans="1:17" ht="24.75" customHeight="1" thickBot="1" x14ac:dyDescent="0.5">
      <c r="A47" s="176">
        <v>26</v>
      </c>
      <c r="B47" s="177"/>
      <c r="C47" s="178" t="s">
        <v>52</v>
      </c>
      <c r="D47" s="179"/>
      <c r="E47" s="180"/>
    </row>
    <row r="48" spans="1:17" ht="30" customHeight="1" thickBot="1" x14ac:dyDescent="0.5">
      <c r="A48" s="157" t="s">
        <v>123</v>
      </c>
      <c r="B48" s="158"/>
      <c r="C48" s="159"/>
      <c r="D48" s="160" t="s">
        <v>53</v>
      </c>
      <c r="E48" s="161"/>
      <c r="F48" s="162" t="str">
        <f>F5</f>
        <v>南部（浦和）</v>
      </c>
      <c r="G48" s="162"/>
      <c r="H48" s="163"/>
      <c r="I48" s="160" t="s">
        <v>54</v>
      </c>
      <c r="J48" s="164"/>
      <c r="K48" s="171">
        <f>$K$5</f>
        <v>45383</v>
      </c>
      <c r="L48" s="172"/>
      <c r="M48" s="173"/>
      <c r="N48" s="174"/>
      <c r="O48" s="175"/>
      <c r="P48" s="112"/>
    </row>
    <row r="49" spans="1:18" ht="23.25" customHeight="1" x14ac:dyDescent="0.45">
      <c r="A49" s="42" t="s">
        <v>55</v>
      </c>
      <c r="B49" s="45" t="s">
        <v>56</v>
      </c>
      <c r="C49" s="45" t="s">
        <v>57</v>
      </c>
      <c r="D49" s="45" t="s">
        <v>58</v>
      </c>
      <c r="E49" s="45" t="s">
        <v>59</v>
      </c>
      <c r="F49" s="45" t="s">
        <v>60</v>
      </c>
      <c r="G49" s="45" t="s">
        <v>61</v>
      </c>
      <c r="H49" s="45" t="s">
        <v>62</v>
      </c>
      <c r="I49" s="45" t="s">
        <v>63</v>
      </c>
      <c r="J49" s="43" t="s">
        <v>64</v>
      </c>
      <c r="K49" s="99" t="s">
        <v>106</v>
      </c>
      <c r="L49" s="100" t="s">
        <v>65</v>
      </c>
      <c r="M49" s="186" t="s">
        <v>66</v>
      </c>
      <c r="N49" s="186"/>
      <c r="O49" s="300"/>
      <c r="P49" s="49"/>
    </row>
    <row r="50" spans="1:18" ht="18.75" customHeight="1" thickBot="1" x14ac:dyDescent="0.5">
      <c r="A50" s="108"/>
      <c r="B50" s="108"/>
      <c r="C50" s="108"/>
      <c r="D50" s="109"/>
      <c r="E50" s="108"/>
      <c r="F50" s="108"/>
      <c r="G50" s="108"/>
      <c r="H50" s="108"/>
      <c r="I50" s="108"/>
      <c r="J50" s="110"/>
      <c r="K50" s="80"/>
      <c r="L50" s="81"/>
      <c r="M50" s="266"/>
      <c r="N50" s="266"/>
      <c r="O50" s="267"/>
      <c r="P50" s="113"/>
      <c r="Q50" s="65">
        <v>0</v>
      </c>
      <c r="R50" s="79" t="s">
        <v>124</v>
      </c>
    </row>
    <row r="51" spans="1:18" ht="19.5" customHeight="1" x14ac:dyDescent="0.45">
      <c r="A51" s="185" t="s">
        <v>67</v>
      </c>
      <c r="B51" s="186"/>
      <c r="C51" s="186"/>
      <c r="D51" s="186" t="s">
        <v>68</v>
      </c>
      <c r="E51" s="186"/>
      <c r="F51" s="186"/>
      <c r="G51" s="186"/>
      <c r="H51" s="186" t="s">
        <v>69</v>
      </c>
      <c r="I51" s="186"/>
      <c r="J51" s="186"/>
      <c r="K51" s="186"/>
      <c r="L51" s="301" t="s">
        <v>70</v>
      </c>
      <c r="M51" s="302"/>
      <c r="N51" s="302"/>
      <c r="O51" s="303"/>
      <c r="P51" s="114"/>
    </row>
    <row r="52" spans="1:18" ht="24" customHeight="1" thickBot="1" x14ac:dyDescent="0.5">
      <c r="A52" s="292"/>
      <c r="B52" s="225"/>
      <c r="C52" s="225"/>
      <c r="D52" s="293"/>
      <c r="E52" s="294"/>
      <c r="F52" s="294"/>
      <c r="G52" s="295"/>
      <c r="H52" s="225" t="s">
        <v>104</v>
      </c>
      <c r="I52" s="225"/>
      <c r="J52" s="225"/>
      <c r="K52" s="225"/>
      <c r="L52" s="296"/>
      <c r="M52" s="297"/>
      <c r="N52" s="297"/>
      <c r="O52" s="298"/>
      <c r="P52" s="49"/>
    </row>
    <row r="53" spans="1:18" ht="15" customHeight="1" x14ac:dyDescent="0.45">
      <c r="A53" s="185" t="s">
        <v>71</v>
      </c>
      <c r="B53" s="186"/>
      <c r="C53" s="186"/>
      <c r="D53" s="186"/>
      <c r="E53" s="186"/>
      <c r="F53" s="186" t="s">
        <v>72</v>
      </c>
      <c r="G53" s="186"/>
      <c r="H53" s="45" t="s">
        <v>73</v>
      </c>
      <c r="I53" s="271" t="s">
        <v>74</v>
      </c>
      <c r="J53" s="272"/>
      <c r="K53" s="272"/>
      <c r="L53" s="272"/>
      <c r="M53" s="299"/>
      <c r="N53" s="186" t="s">
        <v>75</v>
      </c>
      <c r="O53" s="300"/>
      <c r="P53" s="49"/>
    </row>
    <row r="54" spans="1:18" ht="16.5" customHeight="1" x14ac:dyDescent="0.45">
      <c r="A54" s="54" t="s">
        <v>76</v>
      </c>
      <c r="B54" s="276"/>
      <c r="C54" s="277"/>
      <c r="D54" s="278"/>
      <c r="E54" s="277"/>
      <c r="F54" s="279"/>
      <c r="G54" s="279"/>
      <c r="H54" s="82"/>
      <c r="I54" s="280"/>
      <c r="J54" s="281"/>
      <c r="K54" s="281"/>
      <c r="L54" s="281"/>
      <c r="M54" s="282"/>
      <c r="N54" s="286" t="str">
        <f>IF(OR(I54="",K48=""),"",DATEDIF(I54,K48,"y"))</f>
        <v/>
      </c>
      <c r="O54" s="287"/>
      <c r="P54" s="115"/>
    </row>
    <row r="55" spans="1:18" ht="34.5" customHeight="1" thickBot="1" x14ac:dyDescent="0.5">
      <c r="A55" s="55" t="s">
        <v>77</v>
      </c>
      <c r="B55" s="290"/>
      <c r="C55" s="236"/>
      <c r="D55" s="234"/>
      <c r="E55" s="236"/>
      <c r="F55" s="291"/>
      <c r="G55" s="291"/>
      <c r="H55" s="56" t="s">
        <v>78</v>
      </c>
      <c r="I55" s="283"/>
      <c r="J55" s="284"/>
      <c r="K55" s="284"/>
      <c r="L55" s="284"/>
      <c r="M55" s="285"/>
      <c r="N55" s="288"/>
      <c r="O55" s="289"/>
      <c r="P55" s="115"/>
    </row>
    <row r="56" spans="1:18" ht="15" customHeight="1" x14ac:dyDescent="0.45">
      <c r="A56" s="185" t="s">
        <v>79</v>
      </c>
      <c r="B56" s="186"/>
      <c r="C56" s="186"/>
      <c r="D56" s="268" t="s">
        <v>80</v>
      </c>
      <c r="E56" s="269"/>
      <c r="F56" s="269"/>
      <c r="G56" s="269"/>
      <c r="H56" s="269"/>
      <c r="I56" s="269"/>
      <c r="J56" s="269"/>
      <c r="K56" s="270"/>
      <c r="L56" s="271" t="s">
        <v>81</v>
      </c>
      <c r="M56" s="272"/>
      <c r="N56" s="272"/>
      <c r="O56" s="273"/>
      <c r="P56" s="116"/>
    </row>
    <row r="57" spans="1:18" ht="27.75" customHeight="1" thickBot="1" x14ac:dyDescent="0.5">
      <c r="A57" s="274"/>
      <c r="B57" s="275"/>
      <c r="C57" s="27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6"/>
      <c r="P57" s="117"/>
    </row>
    <row r="58" spans="1:18" ht="21" customHeight="1" thickBot="1" x14ac:dyDescent="0.5">
      <c r="A58" s="222" t="s">
        <v>174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4"/>
      <c r="L58" s="225"/>
      <c r="M58" s="225"/>
      <c r="N58" s="225"/>
      <c r="O58" s="226"/>
      <c r="P58" s="117"/>
    </row>
    <row r="59" spans="1:18" ht="18" customHeight="1" thickBot="1" x14ac:dyDescent="0.5">
      <c r="A59" s="221" t="s">
        <v>82</v>
      </c>
      <c r="B59" s="221"/>
      <c r="C59" s="221"/>
      <c r="D59" s="221"/>
      <c r="E59" s="221"/>
      <c r="F59" s="221"/>
      <c r="G59" s="181"/>
      <c r="H59" s="182"/>
      <c r="I59" s="164" t="s">
        <v>107</v>
      </c>
      <c r="J59" s="164"/>
      <c r="K59" s="164"/>
      <c r="L59" s="164"/>
      <c r="M59" s="183"/>
      <c r="N59" s="183"/>
      <c r="O59" s="184"/>
      <c r="P59" s="49"/>
    </row>
    <row r="60" spans="1:18" ht="19.5" customHeight="1" x14ac:dyDescent="0.45">
      <c r="A60" s="101">
        <v>1</v>
      </c>
      <c r="B60" s="227" t="s">
        <v>108</v>
      </c>
      <c r="C60" s="228"/>
      <c r="D60" s="101">
        <v>2</v>
      </c>
      <c r="E60" s="217" t="s">
        <v>109</v>
      </c>
      <c r="F60" s="217"/>
      <c r="G60" s="217"/>
      <c r="H60" s="217"/>
      <c r="I60" s="218"/>
      <c r="J60" s="101">
        <v>3</v>
      </c>
      <c r="K60" s="217" t="s">
        <v>110</v>
      </c>
      <c r="L60" s="218"/>
      <c r="M60" s="101">
        <v>4</v>
      </c>
      <c r="N60" s="217" t="s">
        <v>111</v>
      </c>
      <c r="O60" s="218"/>
      <c r="P60" s="118"/>
      <c r="Q60" s="40"/>
    </row>
    <row r="61" spans="1:18" ht="19.5" customHeight="1" x14ac:dyDescent="0.45">
      <c r="A61" s="101">
        <v>5</v>
      </c>
      <c r="B61" s="217" t="s">
        <v>112</v>
      </c>
      <c r="C61" s="218"/>
      <c r="D61" s="102">
        <v>6</v>
      </c>
      <c r="E61" s="219" t="s">
        <v>113</v>
      </c>
      <c r="F61" s="220"/>
      <c r="G61" s="101">
        <v>7</v>
      </c>
      <c r="H61" s="217" t="s">
        <v>114</v>
      </c>
      <c r="I61" s="218"/>
      <c r="J61" s="101">
        <v>8</v>
      </c>
      <c r="K61" s="103" t="s">
        <v>115</v>
      </c>
      <c r="L61" s="103"/>
      <c r="M61" s="101">
        <v>9</v>
      </c>
      <c r="N61" s="217" t="s">
        <v>116</v>
      </c>
      <c r="O61" s="218"/>
      <c r="P61" s="118"/>
      <c r="Q61" s="40"/>
    </row>
    <row r="62" spans="1:18" ht="19.5" customHeight="1" x14ac:dyDescent="0.45">
      <c r="A62" s="101">
        <v>10</v>
      </c>
      <c r="B62" s="217" t="s">
        <v>117</v>
      </c>
      <c r="C62" s="218"/>
      <c r="D62" s="102">
        <v>11</v>
      </c>
      <c r="E62" s="104" t="s">
        <v>118</v>
      </c>
      <c r="F62" s="105"/>
      <c r="G62" s="101"/>
      <c r="H62" s="103"/>
      <c r="I62" s="106"/>
      <c r="J62" s="101">
        <v>12</v>
      </c>
      <c r="K62" s="217" t="s">
        <v>119</v>
      </c>
      <c r="L62" s="217"/>
      <c r="M62" s="217"/>
      <c r="N62" s="217"/>
      <c r="O62" s="218"/>
      <c r="P62" s="118"/>
      <c r="Q62" s="40"/>
    </row>
    <row r="63" spans="1:18" ht="19.5" customHeight="1" x14ac:dyDescent="0.45">
      <c r="A63" s="101">
        <v>13</v>
      </c>
      <c r="B63" s="217" t="s">
        <v>120</v>
      </c>
      <c r="C63" s="218"/>
      <c r="D63" s="102">
        <v>14</v>
      </c>
      <c r="E63" s="219" t="s">
        <v>121</v>
      </c>
      <c r="F63" s="220"/>
      <c r="G63" s="101">
        <v>15</v>
      </c>
      <c r="H63" s="217" t="s">
        <v>122</v>
      </c>
      <c r="I63" s="218"/>
      <c r="J63" s="101"/>
      <c r="K63" s="103"/>
      <c r="L63" s="103"/>
      <c r="M63" s="107"/>
      <c r="N63" s="217"/>
      <c r="O63" s="218"/>
      <c r="P63" s="118"/>
      <c r="Q63" s="40"/>
    </row>
    <row r="64" spans="1:18" ht="31.5" customHeight="1" thickBot="1" x14ac:dyDescent="0.5">
      <c r="A64" s="232" t="s">
        <v>83</v>
      </c>
      <c r="B64" s="233"/>
      <c r="C64" s="234"/>
      <c r="D64" s="235"/>
      <c r="E64" s="235"/>
      <c r="F64" s="236"/>
      <c r="G64" s="57" t="s">
        <v>84</v>
      </c>
      <c r="H64" s="234"/>
      <c r="I64" s="236"/>
      <c r="J64" s="237" t="s">
        <v>85</v>
      </c>
      <c r="K64" s="238"/>
      <c r="L64" s="239"/>
      <c r="M64" s="240"/>
      <c r="N64" s="240"/>
      <c r="O64" s="241"/>
      <c r="P64" s="119"/>
    </row>
    <row r="65" spans="1:17" ht="24" customHeight="1" x14ac:dyDescent="0.45">
      <c r="A65" s="46" t="s">
        <v>47</v>
      </c>
      <c r="B65" s="49"/>
      <c r="C65" s="49"/>
      <c r="D65" s="49"/>
      <c r="E65" s="49"/>
      <c r="F65" s="49"/>
      <c r="G65" s="49"/>
      <c r="H65" s="49"/>
      <c r="J65" s="47"/>
      <c r="K65" s="47"/>
      <c r="L65" s="48"/>
      <c r="M65" s="48"/>
      <c r="N65" s="48"/>
      <c r="O65" s="48"/>
      <c r="P65" s="120"/>
    </row>
    <row r="66" spans="1:17" ht="18.75" customHeight="1" x14ac:dyDescent="0.45">
      <c r="G66" s="250" t="s">
        <v>86</v>
      </c>
      <c r="H66" s="250"/>
      <c r="I66" s="250"/>
    </row>
    <row r="67" spans="1:17" ht="18.75" customHeight="1" x14ac:dyDescent="0.45">
      <c r="A67" s="50"/>
      <c r="B67" s="50"/>
      <c r="C67" s="50"/>
      <c r="D67" s="50"/>
      <c r="E67" s="50"/>
      <c r="F67" s="50"/>
      <c r="G67" s="250"/>
      <c r="H67" s="250"/>
      <c r="I67" s="250"/>
      <c r="J67" s="50"/>
      <c r="K67" s="50"/>
      <c r="L67" s="50"/>
      <c r="M67" s="50"/>
      <c r="N67" s="50"/>
      <c r="O67" s="50"/>
    </row>
    <row r="68" spans="1:17" x14ac:dyDescent="0.45">
      <c r="D68" s="165" t="s">
        <v>87</v>
      </c>
      <c r="E68" s="165"/>
      <c r="F68" s="165"/>
      <c r="G68" s="165"/>
      <c r="H68" s="165"/>
      <c r="I68" s="165"/>
      <c r="J68" s="165"/>
      <c r="K68" s="165"/>
      <c r="L68" s="165"/>
    </row>
    <row r="69" spans="1:17" ht="20.25" customHeight="1" thickBot="1" x14ac:dyDescent="0.5">
      <c r="C69" s="41"/>
      <c r="D69" s="41"/>
      <c r="E69" s="41"/>
      <c r="F69" s="41"/>
      <c r="G69" s="41"/>
      <c r="H69" s="41"/>
      <c r="I69" s="242" t="s">
        <v>51</v>
      </c>
      <c r="J69" s="242"/>
      <c r="K69" s="187" t="str">
        <f>K46</f>
        <v>2024/3/xx</v>
      </c>
      <c r="L69" s="187"/>
      <c r="M69" s="187"/>
      <c r="N69" s="187"/>
      <c r="O69" s="187"/>
      <c r="P69" s="121"/>
    </row>
    <row r="70" spans="1:17" ht="19.5" customHeight="1" x14ac:dyDescent="0.45">
      <c r="A70" s="166" t="s">
        <v>76</v>
      </c>
      <c r="B70" s="209"/>
      <c r="C70" s="210" t="str">
        <f>IF(B54="","",B54)</f>
        <v/>
      </c>
      <c r="D70" s="211"/>
      <c r="E70" s="212" t="str">
        <f>IF(D54="","",D54)</f>
        <v/>
      </c>
      <c r="F70" s="213"/>
      <c r="G70" s="214" t="s">
        <v>54</v>
      </c>
      <c r="H70" s="215"/>
      <c r="I70" s="216"/>
      <c r="J70" s="149">
        <f>K48</f>
        <v>45383</v>
      </c>
      <c r="K70" s="150"/>
      <c r="L70" s="150"/>
      <c r="M70" s="150"/>
      <c r="N70" s="150"/>
      <c r="O70" s="151"/>
      <c r="P70" s="122"/>
    </row>
    <row r="71" spans="1:17" ht="31.5" customHeight="1" thickBot="1" x14ac:dyDescent="0.5">
      <c r="A71" s="188" t="s">
        <v>77</v>
      </c>
      <c r="B71" s="189"/>
      <c r="C71" s="190" t="str">
        <f>IF(B55="","",B55)</f>
        <v/>
      </c>
      <c r="D71" s="191"/>
      <c r="E71" s="192" t="str">
        <f>IF(D55="","",D55)</f>
        <v/>
      </c>
      <c r="F71" s="193"/>
      <c r="G71" s="194" t="s">
        <v>53</v>
      </c>
      <c r="H71" s="195"/>
      <c r="I71" s="196"/>
      <c r="J71" s="197" t="str">
        <f>F48</f>
        <v>南部（浦和）</v>
      </c>
      <c r="K71" s="197"/>
      <c r="L71" s="197"/>
      <c r="M71" s="197"/>
      <c r="N71" s="197"/>
      <c r="O71" s="198"/>
      <c r="P71" s="122"/>
    </row>
    <row r="72" spans="1:17" ht="15.75" customHeight="1" x14ac:dyDescent="0.45">
      <c r="A72" s="199" t="s">
        <v>89</v>
      </c>
      <c r="B72" s="200"/>
      <c r="C72" s="200"/>
      <c r="D72" s="203" t="str">
        <f>IF(Q50=0,"",CHOOSE(Q50,"初段","二段","三段","四段","五段","六段","七段","八段","錬士","教士"))</f>
        <v/>
      </c>
      <c r="E72" s="204"/>
      <c r="F72" s="204"/>
      <c r="G72" s="204"/>
      <c r="H72" s="204"/>
      <c r="I72" s="204"/>
      <c r="J72" s="204"/>
      <c r="K72" s="204"/>
      <c r="L72" s="204"/>
      <c r="M72" s="205"/>
      <c r="N72" s="248" t="s">
        <v>90</v>
      </c>
      <c r="O72" s="249"/>
      <c r="P72" s="49"/>
    </row>
    <row r="73" spans="1:17" ht="24" customHeight="1" thickBot="1" x14ac:dyDescent="0.5">
      <c r="A73" s="201"/>
      <c r="B73" s="202"/>
      <c r="C73" s="202"/>
      <c r="D73" s="206"/>
      <c r="E73" s="207"/>
      <c r="F73" s="207"/>
      <c r="G73" s="207"/>
      <c r="H73" s="207"/>
      <c r="I73" s="207"/>
      <c r="J73" s="207"/>
      <c r="K73" s="207"/>
      <c r="L73" s="207"/>
      <c r="M73" s="208"/>
      <c r="N73" s="44" t="str">
        <f>IF(K50="○","形","")</f>
        <v/>
      </c>
      <c r="O73" s="51" t="str">
        <f>IF(L50="○","学科","")</f>
        <v/>
      </c>
      <c r="P73" s="49"/>
    </row>
    <row r="74" spans="1:17" ht="16.5" customHeight="1" x14ac:dyDescent="0.45">
      <c r="A74" s="152" t="s">
        <v>79</v>
      </c>
      <c r="B74" s="153"/>
      <c r="C74" s="153"/>
      <c r="D74" s="154" t="s">
        <v>80</v>
      </c>
      <c r="E74" s="154"/>
      <c r="F74" s="154"/>
      <c r="G74" s="154"/>
      <c r="H74" s="154"/>
      <c r="I74" s="154"/>
      <c r="J74" s="154"/>
      <c r="K74" s="154"/>
      <c r="L74" s="230" t="s">
        <v>81</v>
      </c>
      <c r="M74" s="230"/>
      <c r="N74" s="230"/>
      <c r="O74" s="231"/>
      <c r="P74" s="116"/>
    </row>
    <row r="75" spans="1:17" ht="27.75" customHeight="1" thickBot="1" x14ac:dyDescent="0.5">
      <c r="A75" s="229" t="str">
        <f>IF(A57="","",A57)</f>
        <v/>
      </c>
      <c r="B75" s="155"/>
      <c r="C75" s="155"/>
      <c r="D75" s="155" t="str">
        <f>IF(D57="","",D57)</f>
        <v/>
      </c>
      <c r="E75" s="155"/>
      <c r="F75" s="155"/>
      <c r="G75" s="155"/>
      <c r="H75" s="155"/>
      <c r="I75" s="155"/>
      <c r="J75" s="155"/>
      <c r="K75" s="155"/>
      <c r="L75" s="155" t="str">
        <f>IF(L57="","",L57)</f>
        <v/>
      </c>
      <c r="M75" s="155"/>
      <c r="N75" s="155"/>
      <c r="O75" s="156"/>
      <c r="P75" s="115"/>
    </row>
    <row r="76" spans="1:17" ht="30" customHeight="1" thickBot="1" x14ac:dyDescent="0.5">
      <c r="A76" s="258" t="s">
        <v>83</v>
      </c>
      <c r="B76" s="259"/>
      <c r="C76" s="260" t="str">
        <f>IF(C64="","",C64)</f>
        <v/>
      </c>
      <c r="D76" s="261"/>
      <c r="E76" s="261"/>
      <c r="F76" s="262"/>
      <c r="G76" s="58" t="s">
        <v>84</v>
      </c>
      <c r="H76" s="260" t="str">
        <f>IF(H64="","",H64)</f>
        <v/>
      </c>
      <c r="I76" s="263"/>
      <c r="J76" s="258" t="s">
        <v>85</v>
      </c>
      <c r="K76" s="259"/>
      <c r="L76" s="264" t="str">
        <f>IF(L64="","",L64)</f>
        <v/>
      </c>
      <c r="M76" s="264"/>
      <c r="N76" s="264"/>
      <c r="O76" s="265"/>
      <c r="P76" s="122"/>
    </row>
    <row r="77" spans="1:17" ht="11.25" customHeight="1" x14ac:dyDescent="0.45">
      <c r="G77" s="243" t="s">
        <v>125</v>
      </c>
      <c r="H77" s="243"/>
      <c r="I77" s="243"/>
      <c r="Q77" s="40"/>
    </row>
    <row r="78" spans="1:17" ht="11.25" customHeight="1" x14ac:dyDescent="0.45">
      <c r="A78" s="50"/>
      <c r="B78" s="50"/>
      <c r="C78" s="50"/>
      <c r="D78" s="50"/>
      <c r="E78" s="50"/>
      <c r="F78" s="50"/>
      <c r="G78" s="243"/>
      <c r="H78" s="243"/>
      <c r="I78" s="243"/>
      <c r="J78" s="50"/>
      <c r="K78" s="50"/>
      <c r="L78" s="50"/>
      <c r="M78" s="50"/>
      <c r="N78" s="50"/>
      <c r="O78" s="50"/>
      <c r="Q78" s="40"/>
    </row>
    <row r="79" spans="1:17" ht="30" customHeight="1" x14ac:dyDescent="0.45">
      <c r="D79" s="165" t="s">
        <v>126</v>
      </c>
      <c r="E79" s="165"/>
      <c r="F79" s="165"/>
      <c r="G79" s="165"/>
      <c r="H79" s="165"/>
      <c r="I79" s="165"/>
      <c r="J79" s="165"/>
      <c r="K79" s="165"/>
      <c r="L79" s="165"/>
      <c r="Q79" s="40"/>
    </row>
    <row r="80" spans="1:17" ht="13.5" customHeight="1" x14ac:dyDescent="0.45">
      <c r="A80" s="252" t="s">
        <v>127</v>
      </c>
      <c r="B80" s="253"/>
      <c r="C80" s="97" t="s">
        <v>128</v>
      </c>
      <c r="D80" s="97"/>
      <c r="E80" s="97"/>
      <c r="F80" s="97"/>
      <c r="G80" s="98"/>
      <c r="H80" s="97" t="s">
        <v>129</v>
      </c>
      <c r="I80" s="97"/>
      <c r="J80" s="97"/>
      <c r="K80" s="97"/>
      <c r="L80" s="98"/>
      <c r="M80" s="97" t="s">
        <v>130</v>
      </c>
      <c r="N80" s="97"/>
      <c r="O80" s="98"/>
      <c r="Q80" s="40"/>
    </row>
    <row r="81" spans="1:18" ht="13.2" x14ac:dyDescent="0.45">
      <c r="A81" s="254" t="str">
        <f>D72</f>
        <v/>
      </c>
      <c r="B81" s="255"/>
      <c r="C81" s="251" t="str">
        <f>C70</f>
        <v/>
      </c>
      <c r="D81" s="243"/>
      <c r="E81" s="243" t="str">
        <f>E70</f>
        <v/>
      </c>
      <c r="F81" s="243"/>
      <c r="G81" s="244"/>
      <c r="H81" s="247" t="str">
        <f>D75</f>
        <v/>
      </c>
      <c r="I81" s="245"/>
      <c r="J81" s="245"/>
      <c r="K81" s="245"/>
      <c r="L81" s="246"/>
      <c r="O81" s="84"/>
      <c r="Q81" s="40"/>
    </row>
    <row r="82" spans="1:18" ht="13.2" x14ac:dyDescent="0.45">
      <c r="A82" s="254"/>
      <c r="B82" s="255"/>
      <c r="C82" s="251" t="str">
        <f>C71</f>
        <v/>
      </c>
      <c r="D82" s="243"/>
      <c r="E82" s="243" t="str">
        <f>E71</f>
        <v/>
      </c>
      <c r="F82" s="243"/>
      <c r="G82" s="244"/>
      <c r="H82" s="40" t="s">
        <v>131</v>
      </c>
      <c r="L82" s="84"/>
      <c r="O82" s="84"/>
      <c r="Q82" s="40"/>
    </row>
    <row r="83" spans="1:18" ht="10.5" customHeight="1" x14ac:dyDescent="0.45">
      <c r="A83" s="256"/>
      <c r="B83" s="257"/>
      <c r="C83" s="247"/>
      <c r="D83" s="245"/>
      <c r="E83" s="245"/>
      <c r="F83" s="245"/>
      <c r="G83" s="246"/>
      <c r="H83" s="247" t="str">
        <f>L75</f>
        <v/>
      </c>
      <c r="I83" s="245"/>
      <c r="J83" s="245"/>
      <c r="K83" s="245"/>
      <c r="L83" s="246"/>
      <c r="M83" s="85"/>
      <c r="N83" s="85"/>
      <c r="O83" s="83"/>
      <c r="Q83" s="40"/>
    </row>
    <row r="84" spans="1:18" ht="13.2" x14ac:dyDescent="0.45">
      <c r="A84" s="40" t="s">
        <v>132</v>
      </c>
      <c r="Q84" s="40"/>
    </row>
    <row r="85" spans="1:18" ht="13.2" x14ac:dyDescent="0.45">
      <c r="A85" s="40" t="s">
        <v>133</v>
      </c>
      <c r="Q85" s="40"/>
    </row>
    <row r="86" spans="1:18" ht="13.2" x14ac:dyDescent="0.45">
      <c r="Q86" s="40"/>
    </row>
    <row r="87" spans="1:18" ht="24.75" customHeight="1" x14ac:dyDescent="0.45">
      <c r="C87" s="165" t="s">
        <v>134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Q87" s="65">
        <v>3</v>
      </c>
    </row>
    <row r="88" spans="1:18" ht="14.25" customHeight="1" thickBot="1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8" ht="19.5" customHeight="1" x14ac:dyDescent="0.45">
      <c r="A89" s="166" t="s">
        <v>49</v>
      </c>
      <c r="B89" s="167"/>
      <c r="C89" s="168" t="s">
        <v>50</v>
      </c>
      <c r="D89" s="169"/>
      <c r="E89" s="170"/>
      <c r="F89" s="41"/>
      <c r="G89" s="41"/>
      <c r="H89" s="41"/>
      <c r="I89" s="242" t="s">
        <v>51</v>
      </c>
      <c r="J89" s="242"/>
      <c r="K89" s="187" t="str">
        <f>$K$3</f>
        <v>2024/3/xx</v>
      </c>
      <c r="L89" s="187"/>
      <c r="M89" s="187"/>
      <c r="N89" s="187"/>
      <c r="O89" s="187"/>
      <c r="P89" s="111"/>
      <c r="Q89" s="79"/>
    </row>
    <row r="90" spans="1:18" ht="24.75" customHeight="1" thickBot="1" x14ac:dyDescent="0.5">
      <c r="A90" s="176">
        <v>26</v>
      </c>
      <c r="B90" s="177"/>
      <c r="C90" s="178" t="s">
        <v>52</v>
      </c>
      <c r="D90" s="179"/>
      <c r="E90" s="180"/>
    </row>
    <row r="91" spans="1:18" ht="30" customHeight="1" thickBot="1" x14ac:dyDescent="0.5">
      <c r="A91" s="157" t="s">
        <v>123</v>
      </c>
      <c r="B91" s="158"/>
      <c r="C91" s="159"/>
      <c r="D91" s="160" t="s">
        <v>53</v>
      </c>
      <c r="E91" s="161"/>
      <c r="F91" s="162" t="str">
        <f>F48</f>
        <v>南部（浦和）</v>
      </c>
      <c r="G91" s="162"/>
      <c r="H91" s="163"/>
      <c r="I91" s="160" t="s">
        <v>54</v>
      </c>
      <c r="J91" s="164"/>
      <c r="K91" s="171">
        <f>$K$5</f>
        <v>45383</v>
      </c>
      <c r="L91" s="172"/>
      <c r="M91" s="173"/>
      <c r="N91" s="174"/>
      <c r="O91" s="175"/>
      <c r="P91" s="112"/>
    </row>
    <row r="92" spans="1:18" ht="23.25" customHeight="1" x14ac:dyDescent="0.45">
      <c r="A92" s="42" t="s">
        <v>55</v>
      </c>
      <c r="B92" s="45" t="s">
        <v>56</v>
      </c>
      <c r="C92" s="45" t="s">
        <v>57</v>
      </c>
      <c r="D92" s="45" t="s">
        <v>58</v>
      </c>
      <c r="E92" s="45" t="s">
        <v>59</v>
      </c>
      <c r="F92" s="45" t="s">
        <v>60</v>
      </c>
      <c r="G92" s="45" t="s">
        <v>61</v>
      </c>
      <c r="H92" s="45" t="s">
        <v>62</v>
      </c>
      <c r="I92" s="45" t="s">
        <v>63</v>
      </c>
      <c r="J92" s="43" t="s">
        <v>64</v>
      </c>
      <c r="K92" s="99" t="s">
        <v>106</v>
      </c>
      <c r="L92" s="100" t="s">
        <v>65</v>
      </c>
      <c r="M92" s="186" t="s">
        <v>66</v>
      </c>
      <c r="N92" s="186"/>
      <c r="O92" s="300"/>
      <c r="P92" s="49"/>
    </row>
    <row r="93" spans="1:18" ht="18.75" customHeight="1" thickBot="1" x14ac:dyDescent="0.5">
      <c r="A93" s="108"/>
      <c r="B93" s="108"/>
      <c r="C93" s="108"/>
      <c r="D93" s="109"/>
      <c r="E93" s="108"/>
      <c r="F93" s="108"/>
      <c r="G93" s="108"/>
      <c r="H93" s="108"/>
      <c r="I93" s="108"/>
      <c r="J93" s="110"/>
      <c r="K93" s="80"/>
      <c r="L93" s="81"/>
      <c r="M93" s="266"/>
      <c r="N93" s="266"/>
      <c r="O93" s="267"/>
      <c r="P93" s="113"/>
      <c r="Q93" s="65">
        <v>0</v>
      </c>
      <c r="R93" s="79" t="s">
        <v>124</v>
      </c>
    </row>
    <row r="94" spans="1:18" ht="19.5" customHeight="1" x14ac:dyDescent="0.45">
      <c r="A94" s="185" t="s">
        <v>67</v>
      </c>
      <c r="B94" s="186"/>
      <c r="C94" s="186"/>
      <c r="D94" s="186" t="s">
        <v>68</v>
      </c>
      <c r="E94" s="186"/>
      <c r="F94" s="186"/>
      <c r="G94" s="186"/>
      <c r="H94" s="186" t="s">
        <v>69</v>
      </c>
      <c r="I94" s="186"/>
      <c r="J94" s="186"/>
      <c r="K94" s="186"/>
      <c r="L94" s="301" t="s">
        <v>70</v>
      </c>
      <c r="M94" s="302"/>
      <c r="N94" s="302"/>
      <c r="O94" s="303"/>
      <c r="P94" s="114"/>
    </row>
    <row r="95" spans="1:18" ht="24" customHeight="1" thickBot="1" x14ac:dyDescent="0.5">
      <c r="A95" s="292"/>
      <c r="B95" s="225"/>
      <c r="C95" s="225"/>
      <c r="D95" s="293"/>
      <c r="E95" s="294"/>
      <c r="F95" s="294"/>
      <c r="G95" s="295"/>
      <c r="H95" s="225" t="s">
        <v>104</v>
      </c>
      <c r="I95" s="225"/>
      <c r="J95" s="225"/>
      <c r="K95" s="225"/>
      <c r="L95" s="296"/>
      <c r="M95" s="297"/>
      <c r="N95" s="297"/>
      <c r="O95" s="298"/>
      <c r="P95" s="49"/>
    </row>
    <row r="96" spans="1:18" ht="15" customHeight="1" x14ac:dyDescent="0.45">
      <c r="A96" s="185" t="s">
        <v>71</v>
      </c>
      <c r="B96" s="186"/>
      <c r="C96" s="186"/>
      <c r="D96" s="186"/>
      <c r="E96" s="186"/>
      <c r="F96" s="186" t="s">
        <v>72</v>
      </c>
      <c r="G96" s="186"/>
      <c r="H96" s="45" t="s">
        <v>73</v>
      </c>
      <c r="I96" s="271" t="s">
        <v>74</v>
      </c>
      <c r="J96" s="272"/>
      <c r="K96" s="272"/>
      <c r="L96" s="272"/>
      <c r="M96" s="299"/>
      <c r="N96" s="186" t="s">
        <v>75</v>
      </c>
      <c r="O96" s="300"/>
      <c r="P96" s="49"/>
    </row>
    <row r="97" spans="1:17" ht="16.5" customHeight="1" x14ac:dyDescent="0.45">
      <c r="A97" s="54" t="s">
        <v>76</v>
      </c>
      <c r="B97" s="276"/>
      <c r="C97" s="277"/>
      <c r="D97" s="278"/>
      <c r="E97" s="277"/>
      <c r="F97" s="279"/>
      <c r="G97" s="279"/>
      <c r="H97" s="82"/>
      <c r="I97" s="280"/>
      <c r="J97" s="281"/>
      <c r="K97" s="281"/>
      <c r="L97" s="281"/>
      <c r="M97" s="282"/>
      <c r="N97" s="286" t="str">
        <f>IF(OR(I97="",K91=""),"",DATEDIF(I97,K91,"y"))</f>
        <v/>
      </c>
      <c r="O97" s="287"/>
      <c r="P97" s="115"/>
    </row>
    <row r="98" spans="1:17" ht="34.5" customHeight="1" thickBot="1" x14ac:dyDescent="0.5">
      <c r="A98" s="55" t="s">
        <v>77</v>
      </c>
      <c r="B98" s="290"/>
      <c r="C98" s="236"/>
      <c r="D98" s="234"/>
      <c r="E98" s="236"/>
      <c r="F98" s="291"/>
      <c r="G98" s="291"/>
      <c r="H98" s="56" t="s">
        <v>78</v>
      </c>
      <c r="I98" s="283"/>
      <c r="J98" s="284"/>
      <c r="K98" s="284"/>
      <c r="L98" s="284"/>
      <c r="M98" s="285"/>
      <c r="N98" s="288"/>
      <c r="O98" s="289"/>
      <c r="P98" s="115"/>
    </row>
    <row r="99" spans="1:17" ht="15" customHeight="1" x14ac:dyDescent="0.45">
      <c r="A99" s="185" t="s">
        <v>79</v>
      </c>
      <c r="B99" s="186"/>
      <c r="C99" s="186"/>
      <c r="D99" s="268" t="s">
        <v>80</v>
      </c>
      <c r="E99" s="269"/>
      <c r="F99" s="269"/>
      <c r="G99" s="269"/>
      <c r="H99" s="269"/>
      <c r="I99" s="269"/>
      <c r="J99" s="269"/>
      <c r="K99" s="270"/>
      <c r="L99" s="271" t="s">
        <v>81</v>
      </c>
      <c r="M99" s="272"/>
      <c r="N99" s="272"/>
      <c r="O99" s="273"/>
      <c r="P99" s="116"/>
    </row>
    <row r="100" spans="1:17" ht="27.75" customHeight="1" thickBot="1" x14ac:dyDescent="0.5">
      <c r="A100" s="274"/>
      <c r="B100" s="275"/>
      <c r="C100" s="27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117"/>
    </row>
    <row r="101" spans="1:17" ht="21" customHeight="1" thickBot="1" x14ac:dyDescent="0.5">
      <c r="A101" s="222" t="s">
        <v>174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4"/>
      <c r="L101" s="225"/>
      <c r="M101" s="225"/>
      <c r="N101" s="225"/>
      <c r="O101" s="226"/>
      <c r="P101" s="117"/>
    </row>
    <row r="102" spans="1:17" ht="18" customHeight="1" thickBot="1" x14ac:dyDescent="0.5">
      <c r="A102" s="221" t="s">
        <v>82</v>
      </c>
      <c r="B102" s="221"/>
      <c r="C102" s="221"/>
      <c r="D102" s="221"/>
      <c r="E102" s="221"/>
      <c r="F102" s="221"/>
      <c r="G102" s="181"/>
      <c r="H102" s="182"/>
      <c r="I102" s="164" t="s">
        <v>107</v>
      </c>
      <c r="J102" s="164"/>
      <c r="K102" s="164"/>
      <c r="L102" s="164"/>
      <c r="M102" s="183"/>
      <c r="N102" s="183"/>
      <c r="O102" s="184"/>
      <c r="P102" s="49"/>
    </row>
    <row r="103" spans="1:17" ht="19.5" customHeight="1" x14ac:dyDescent="0.45">
      <c r="A103" s="101">
        <v>1</v>
      </c>
      <c r="B103" s="227" t="s">
        <v>108</v>
      </c>
      <c r="C103" s="228"/>
      <c r="D103" s="101">
        <v>2</v>
      </c>
      <c r="E103" s="217" t="s">
        <v>109</v>
      </c>
      <c r="F103" s="217"/>
      <c r="G103" s="217"/>
      <c r="H103" s="217"/>
      <c r="I103" s="218"/>
      <c r="J103" s="101">
        <v>3</v>
      </c>
      <c r="K103" s="217" t="s">
        <v>110</v>
      </c>
      <c r="L103" s="218"/>
      <c r="M103" s="101">
        <v>4</v>
      </c>
      <c r="N103" s="217" t="s">
        <v>111</v>
      </c>
      <c r="O103" s="218"/>
      <c r="P103" s="118"/>
      <c r="Q103" s="40"/>
    </row>
    <row r="104" spans="1:17" ht="19.5" customHeight="1" x14ac:dyDescent="0.45">
      <c r="A104" s="101">
        <v>5</v>
      </c>
      <c r="B104" s="217" t="s">
        <v>112</v>
      </c>
      <c r="C104" s="218"/>
      <c r="D104" s="102">
        <v>6</v>
      </c>
      <c r="E104" s="219" t="s">
        <v>113</v>
      </c>
      <c r="F104" s="220"/>
      <c r="G104" s="101">
        <v>7</v>
      </c>
      <c r="H104" s="217" t="s">
        <v>114</v>
      </c>
      <c r="I104" s="218"/>
      <c r="J104" s="101">
        <v>8</v>
      </c>
      <c r="K104" s="103" t="s">
        <v>115</v>
      </c>
      <c r="L104" s="103"/>
      <c r="M104" s="101">
        <v>9</v>
      </c>
      <c r="N104" s="217" t="s">
        <v>116</v>
      </c>
      <c r="O104" s="218"/>
      <c r="P104" s="118"/>
      <c r="Q104" s="40"/>
    </row>
    <row r="105" spans="1:17" ht="19.5" customHeight="1" x14ac:dyDescent="0.45">
      <c r="A105" s="101">
        <v>10</v>
      </c>
      <c r="B105" s="217" t="s">
        <v>117</v>
      </c>
      <c r="C105" s="218"/>
      <c r="D105" s="102">
        <v>11</v>
      </c>
      <c r="E105" s="104" t="s">
        <v>118</v>
      </c>
      <c r="F105" s="105"/>
      <c r="G105" s="101"/>
      <c r="H105" s="103"/>
      <c r="I105" s="106"/>
      <c r="J105" s="101">
        <v>12</v>
      </c>
      <c r="K105" s="217" t="s">
        <v>119</v>
      </c>
      <c r="L105" s="217"/>
      <c r="M105" s="217"/>
      <c r="N105" s="217"/>
      <c r="O105" s="218"/>
      <c r="P105" s="118"/>
      <c r="Q105" s="40"/>
    </row>
    <row r="106" spans="1:17" ht="19.5" customHeight="1" x14ac:dyDescent="0.45">
      <c r="A106" s="101">
        <v>13</v>
      </c>
      <c r="B106" s="217" t="s">
        <v>120</v>
      </c>
      <c r="C106" s="218"/>
      <c r="D106" s="102">
        <v>14</v>
      </c>
      <c r="E106" s="219" t="s">
        <v>121</v>
      </c>
      <c r="F106" s="220"/>
      <c r="G106" s="101">
        <v>15</v>
      </c>
      <c r="H106" s="217" t="s">
        <v>122</v>
      </c>
      <c r="I106" s="218"/>
      <c r="J106" s="101"/>
      <c r="K106" s="103"/>
      <c r="L106" s="103"/>
      <c r="M106" s="107"/>
      <c r="N106" s="217"/>
      <c r="O106" s="218"/>
      <c r="P106" s="118"/>
      <c r="Q106" s="40"/>
    </row>
    <row r="107" spans="1:17" ht="31.5" customHeight="1" thickBot="1" x14ac:dyDescent="0.5">
      <c r="A107" s="232" t="s">
        <v>83</v>
      </c>
      <c r="B107" s="233"/>
      <c r="C107" s="234"/>
      <c r="D107" s="235"/>
      <c r="E107" s="235"/>
      <c r="F107" s="236"/>
      <c r="G107" s="57" t="s">
        <v>84</v>
      </c>
      <c r="H107" s="234"/>
      <c r="I107" s="236"/>
      <c r="J107" s="237" t="s">
        <v>85</v>
      </c>
      <c r="K107" s="238"/>
      <c r="L107" s="239"/>
      <c r="M107" s="240"/>
      <c r="N107" s="240"/>
      <c r="O107" s="241"/>
      <c r="P107" s="119"/>
    </row>
    <row r="108" spans="1:17" ht="24" customHeight="1" x14ac:dyDescent="0.45">
      <c r="A108" s="46" t="s">
        <v>47</v>
      </c>
      <c r="B108" s="49"/>
      <c r="C108" s="49"/>
      <c r="D108" s="49"/>
      <c r="E108" s="49"/>
      <c r="F108" s="49"/>
      <c r="G108" s="49"/>
      <c r="H108" s="49"/>
      <c r="J108" s="47"/>
      <c r="K108" s="47"/>
      <c r="L108" s="48"/>
      <c r="M108" s="48"/>
      <c r="N108" s="48"/>
      <c r="O108" s="48"/>
      <c r="P108" s="120"/>
    </row>
    <row r="109" spans="1:17" ht="18.75" customHeight="1" x14ac:dyDescent="0.45">
      <c r="G109" s="250" t="s">
        <v>86</v>
      </c>
      <c r="H109" s="250"/>
      <c r="I109" s="250"/>
    </row>
    <row r="110" spans="1:17" ht="18.75" customHeight="1" x14ac:dyDescent="0.45">
      <c r="A110" s="50"/>
      <c r="B110" s="50"/>
      <c r="C110" s="50"/>
      <c r="D110" s="50"/>
      <c r="E110" s="50"/>
      <c r="F110" s="50"/>
      <c r="G110" s="250"/>
      <c r="H110" s="250"/>
      <c r="I110" s="250"/>
      <c r="J110" s="50"/>
      <c r="K110" s="50"/>
      <c r="L110" s="50"/>
      <c r="M110" s="50"/>
      <c r="N110" s="50"/>
      <c r="O110" s="50"/>
    </row>
    <row r="111" spans="1:17" x14ac:dyDescent="0.45">
      <c r="D111" s="165" t="s">
        <v>87</v>
      </c>
      <c r="E111" s="165"/>
      <c r="F111" s="165"/>
      <c r="G111" s="165"/>
      <c r="H111" s="165"/>
      <c r="I111" s="165"/>
      <c r="J111" s="165"/>
      <c r="K111" s="165"/>
      <c r="L111" s="165"/>
    </row>
    <row r="112" spans="1:17" ht="20.25" customHeight="1" thickBot="1" x14ac:dyDescent="0.5">
      <c r="C112" s="41"/>
      <c r="D112" s="41"/>
      <c r="E112" s="41"/>
      <c r="F112" s="41"/>
      <c r="G112" s="41"/>
      <c r="H112" s="41"/>
      <c r="I112" s="242" t="s">
        <v>51</v>
      </c>
      <c r="J112" s="242"/>
      <c r="K112" s="187" t="str">
        <f>K89</f>
        <v>2024/3/xx</v>
      </c>
      <c r="L112" s="187"/>
      <c r="M112" s="187"/>
      <c r="N112" s="187"/>
      <c r="O112" s="187"/>
      <c r="P112" s="121"/>
    </row>
    <row r="113" spans="1:17" ht="19.5" customHeight="1" x14ac:dyDescent="0.45">
      <c r="A113" s="166" t="s">
        <v>76</v>
      </c>
      <c r="B113" s="209"/>
      <c r="C113" s="210" t="str">
        <f>IF(B97="","",B97)</f>
        <v/>
      </c>
      <c r="D113" s="211"/>
      <c r="E113" s="212" t="str">
        <f>IF(D97="","",D97)</f>
        <v/>
      </c>
      <c r="F113" s="213"/>
      <c r="G113" s="214" t="s">
        <v>54</v>
      </c>
      <c r="H113" s="215"/>
      <c r="I113" s="216"/>
      <c r="J113" s="149">
        <f>K91</f>
        <v>45383</v>
      </c>
      <c r="K113" s="150"/>
      <c r="L113" s="150"/>
      <c r="M113" s="150"/>
      <c r="N113" s="150"/>
      <c r="O113" s="151"/>
      <c r="P113" s="122"/>
    </row>
    <row r="114" spans="1:17" ht="31.5" customHeight="1" thickBot="1" x14ac:dyDescent="0.5">
      <c r="A114" s="188" t="s">
        <v>77</v>
      </c>
      <c r="B114" s="189"/>
      <c r="C114" s="190" t="str">
        <f>IF(B98="","",B98)</f>
        <v/>
      </c>
      <c r="D114" s="191"/>
      <c r="E114" s="192" t="str">
        <f>IF(D98="","",D98)</f>
        <v/>
      </c>
      <c r="F114" s="193"/>
      <c r="G114" s="194" t="s">
        <v>53</v>
      </c>
      <c r="H114" s="195"/>
      <c r="I114" s="196"/>
      <c r="J114" s="197" t="str">
        <f>F91</f>
        <v>南部（浦和）</v>
      </c>
      <c r="K114" s="197"/>
      <c r="L114" s="197"/>
      <c r="M114" s="197"/>
      <c r="N114" s="197"/>
      <c r="O114" s="198"/>
      <c r="P114" s="122"/>
    </row>
    <row r="115" spans="1:17" ht="15.75" customHeight="1" x14ac:dyDescent="0.45">
      <c r="A115" s="199" t="s">
        <v>89</v>
      </c>
      <c r="B115" s="200"/>
      <c r="C115" s="200"/>
      <c r="D115" s="203" t="str">
        <f>IF(Q93=0,"",CHOOSE(Q93,"初段","二段","三段","四段","五段","六段","七段","八段","錬士","教士"))</f>
        <v/>
      </c>
      <c r="E115" s="204"/>
      <c r="F115" s="204"/>
      <c r="G115" s="204"/>
      <c r="H115" s="204"/>
      <c r="I115" s="204"/>
      <c r="J115" s="204"/>
      <c r="K115" s="204"/>
      <c r="L115" s="204"/>
      <c r="M115" s="205"/>
      <c r="N115" s="248" t="s">
        <v>90</v>
      </c>
      <c r="O115" s="249"/>
      <c r="P115" s="49"/>
    </row>
    <row r="116" spans="1:17" ht="24" customHeight="1" thickBot="1" x14ac:dyDescent="0.5">
      <c r="A116" s="201"/>
      <c r="B116" s="202"/>
      <c r="C116" s="202"/>
      <c r="D116" s="206"/>
      <c r="E116" s="207"/>
      <c r="F116" s="207"/>
      <c r="G116" s="207"/>
      <c r="H116" s="207"/>
      <c r="I116" s="207"/>
      <c r="J116" s="207"/>
      <c r="K116" s="207"/>
      <c r="L116" s="207"/>
      <c r="M116" s="208"/>
      <c r="N116" s="44" t="str">
        <f>IF(K93="○","形","")</f>
        <v/>
      </c>
      <c r="O116" s="51" t="str">
        <f>IF(L93="○","学科","")</f>
        <v/>
      </c>
      <c r="P116" s="49"/>
    </row>
    <row r="117" spans="1:17" ht="16.5" customHeight="1" x14ac:dyDescent="0.45">
      <c r="A117" s="152" t="s">
        <v>79</v>
      </c>
      <c r="B117" s="153"/>
      <c r="C117" s="153"/>
      <c r="D117" s="154" t="s">
        <v>80</v>
      </c>
      <c r="E117" s="154"/>
      <c r="F117" s="154"/>
      <c r="G117" s="154"/>
      <c r="H117" s="154"/>
      <c r="I117" s="154"/>
      <c r="J117" s="154"/>
      <c r="K117" s="154"/>
      <c r="L117" s="230" t="s">
        <v>81</v>
      </c>
      <c r="M117" s="230"/>
      <c r="N117" s="230"/>
      <c r="O117" s="231"/>
      <c r="P117" s="116"/>
    </row>
    <row r="118" spans="1:17" ht="27.75" customHeight="1" thickBot="1" x14ac:dyDescent="0.5">
      <c r="A118" s="229" t="str">
        <f>IF(A100="","",A100)</f>
        <v/>
      </c>
      <c r="B118" s="155"/>
      <c r="C118" s="155"/>
      <c r="D118" s="155" t="str">
        <f>IF(D100="","",D100)</f>
        <v/>
      </c>
      <c r="E118" s="155"/>
      <c r="F118" s="155"/>
      <c r="G118" s="155"/>
      <c r="H118" s="155"/>
      <c r="I118" s="155"/>
      <c r="J118" s="155"/>
      <c r="K118" s="155"/>
      <c r="L118" s="155" t="str">
        <f>IF(L100="","",L100)</f>
        <v/>
      </c>
      <c r="M118" s="155"/>
      <c r="N118" s="155"/>
      <c r="O118" s="156"/>
      <c r="P118" s="115"/>
    </row>
    <row r="119" spans="1:17" ht="30" customHeight="1" thickBot="1" x14ac:dyDescent="0.5">
      <c r="A119" s="258" t="s">
        <v>83</v>
      </c>
      <c r="B119" s="259"/>
      <c r="C119" s="260" t="str">
        <f>IF(C107="","",C107)</f>
        <v/>
      </c>
      <c r="D119" s="261"/>
      <c r="E119" s="261"/>
      <c r="F119" s="262"/>
      <c r="G119" s="58" t="s">
        <v>84</v>
      </c>
      <c r="H119" s="260" t="str">
        <f>IF(H107="","",H107)</f>
        <v/>
      </c>
      <c r="I119" s="263"/>
      <c r="J119" s="258" t="s">
        <v>85</v>
      </c>
      <c r="K119" s="259"/>
      <c r="L119" s="264" t="str">
        <f>IF(L107="","",L107)</f>
        <v/>
      </c>
      <c r="M119" s="264"/>
      <c r="N119" s="264"/>
      <c r="O119" s="265"/>
      <c r="P119" s="122"/>
    </row>
    <row r="120" spans="1:17" ht="11.25" customHeight="1" x14ac:dyDescent="0.45">
      <c r="G120" s="243" t="s">
        <v>125</v>
      </c>
      <c r="H120" s="243"/>
      <c r="I120" s="243"/>
      <c r="Q120" s="40"/>
    </row>
    <row r="121" spans="1:17" ht="11.25" customHeight="1" x14ac:dyDescent="0.45">
      <c r="A121" s="50"/>
      <c r="B121" s="50"/>
      <c r="C121" s="50"/>
      <c r="D121" s="50"/>
      <c r="E121" s="50"/>
      <c r="F121" s="50"/>
      <c r="G121" s="243"/>
      <c r="H121" s="243"/>
      <c r="I121" s="243"/>
      <c r="J121" s="50"/>
      <c r="K121" s="50"/>
      <c r="L121" s="50"/>
      <c r="M121" s="50"/>
      <c r="N121" s="50"/>
      <c r="O121" s="50"/>
      <c r="Q121" s="40"/>
    </row>
    <row r="122" spans="1:17" ht="30" customHeight="1" x14ac:dyDescent="0.45">
      <c r="D122" s="165" t="s">
        <v>126</v>
      </c>
      <c r="E122" s="165"/>
      <c r="F122" s="165"/>
      <c r="G122" s="165"/>
      <c r="H122" s="165"/>
      <c r="I122" s="165"/>
      <c r="J122" s="165"/>
      <c r="K122" s="165"/>
      <c r="L122" s="165"/>
      <c r="Q122" s="40"/>
    </row>
    <row r="123" spans="1:17" ht="13.5" customHeight="1" x14ac:dyDescent="0.45">
      <c r="A123" s="252" t="s">
        <v>127</v>
      </c>
      <c r="B123" s="253"/>
      <c r="C123" s="97" t="s">
        <v>128</v>
      </c>
      <c r="D123" s="97"/>
      <c r="E123" s="97"/>
      <c r="F123" s="97"/>
      <c r="G123" s="98"/>
      <c r="H123" s="97" t="s">
        <v>129</v>
      </c>
      <c r="I123" s="97"/>
      <c r="J123" s="97"/>
      <c r="K123" s="97"/>
      <c r="L123" s="98"/>
      <c r="M123" s="97" t="s">
        <v>130</v>
      </c>
      <c r="N123" s="97"/>
      <c r="O123" s="98"/>
      <c r="Q123" s="40"/>
    </row>
    <row r="124" spans="1:17" ht="13.2" x14ac:dyDescent="0.45">
      <c r="A124" s="254" t="str">
        <f>D115</f>
        <v/>
      </c>
      <c r="B124" s="255"/>
      <c r="C124" s="251" t="str">
        <f>C113</f>
        <v/>
      </c>
      <c r="D124" s="243"/>
      <c r="E124" s="243" t="str">
        <f>E113</f>
        <v/>
      </c>
      <c r="F124" s="243"/>
      <c r="G124" s="244"/>
      <c r="H124" s="247" t="str">
        <f>D118</f>
        <v/>
      </c>
      <c r="I124" s="245"/>
      <c r="J124" s="245"/>
      <c r="K124" s="245"/>
      <c r="L124" s="246"/>
      <c r="O124" s="84"/>
      <c r="Q124" s="40"/>
    </row>
    <row r="125" spans="1:17" ht="13.2" x14ac:dyDescent="0.45">
      <c r="A125" s="254"/>
      <c r="B125" s="255"/>
      <c r="C125" s="251" t="str">
        <f>C114</f>
        <v/>
      </c>
      <c r="D125" s="243"/>
      <c r="E125" s="243" t="str">
        <f>E114</f>
        <v/>
      </c>
      <c r="F125" s="243"/>
      <c r="G125" s="244"/>
      <c r="H125" s="40" t="s">
        <v>131</v>
      </c>
      <c r="L125" s="84"/>
      <c r="O125" s="84"/>
      <c r="Q125" s="40"/>
    </row>
    <row r="126" spans="1:17" ht="10.5" customHeight="1" x14ac:dyDescent="0.45">
      <c r="A126" s="256"/>
      <c r="B126" s="257"/>
      <c r="C126" s="247"/>
      <c r="D126" s="245"/>
      <c r="E126" s="245"/>
      <c r="F126" s="245"/>
      <c r="G126" s="246"/>
      <c r="H126" s="247" t="str">
        <f>L118</f>
        <v/>
      </c>
      <c r="I126" s="245"/>
      <c r="J126" s="245"/>
      <c r="K126" s="245"/>
      <c r="L126" s="246"/>
      <c r="M126" s="85"/>
      <c r="N126" s="85"/>
      <c r="O126" s="83"/>
      <c r="Q126" s="40"/>
    </row>
    <row r="127" spans="1:17" ht="13.2" x14ac:dyDescent="0.45">
      <c r="A127" s="40" t="s">
        <v>132</v>
      </c>
      <c r="Q127" s="40"/>
    </row>
    <row r="128" spans="1:17" ht="13.2" x14ac:dyDescent="0.45">
      <c r="A128" s="40" t="s">
        <v>133</v>
      </c>
      <c r="Q128" s="40"/>
    </row>
    <row r="129" spans="1:18" ht="13.2" x14ac:dyDescent="0.45">
      <c r="Q129" s="40"/>
    </row>
    <row r="130" spans="1:18" ht="24.75" customHeight="1" x14ac:dyDescent="0.45">
      <c r="C130" s="165" t="s">
        <v>134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Q130" s="65">
        <v>4</v>
      </c>
    </row>
    <row r="131" spans="1:18" ht="14.25" customHeight="1" thickBot="1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8" ht="19.5" customHeight="1" x14ac:dyDescent="0.45">
      <c r="A132" s="166" t="s">
        <v>49</v>
      </c>
      <c r="B132" s="167"/>
      <c r="C132" s="168" t="s">
        <v>50</v>
      </c>
      <c r="D132" s="169"/>
      <c r="E132" s="170"/>
      <c r="F132" s="41"/>
      <c r="G132" s="41"/>
      <c r="H132" s="41"/>
      <c r="I132" s="242" t="s">
        <v>51</v>
      </c>
      <c r="J132" s="242"/>
      <c r="K132" s="187" t="str">
        <f>$K$3</f>
        <v>2024/3/xx</v>
      </c>
      <c r="L132" s="187"/>
      <c r="M132" s="187"/>
      <c r="N132" s="187"/>
      <c r="O132" s="187"/>
      <c r="P132" s="111"/>
      <c r="Q132" s="79"/>
    </row>
    <row r="133" spans="1:18" ht="24.75" customHeight="1" thickBot="1" x14ac:dyDescent="0.5">
      <c r="A133" s="176">
        <v>26</v>
      </c>
      <c r="B133" s="177"/>
      <c r="C133" s="178" t="s">
        <v>52</v>
      </c>
      <c r="D133" s="179"/>
      <c r="E133" s="180"/>
    </row>
    <row r="134" spans="1:18" ht="30" customHeight="1" thickBot="1" x14ac:dyDescent="0.5">
      <c r="A134" s="157" t="s">
        <v>123</v>
      </c>
      <c r="B134" s="158"/>
      <c r="C134" s="159"/>
      <c r="D134" s="160" t="s">
        <v>53</v>
      </c>
      <c r="E134" s="161"/>
      <c r="F134" s="162" t="str">
        <f>F91</f>
        <v>南部（浦和）</v>
      </c>
      <c r="G134" s="162"/>
      <c r="H134" s="163"/>
      <c r="I134" s="160" t="s">
        <v>54</v>
      </c>
      <c r="J134" s="164"/>
      <c r="K134" s="171">
        <f>$K$5</f>
        <v>45383</v>
      </c>
      <c r="L134" s="172"/>
      <c r="M134" s="173"/>
      <c r="N134" s="174"/>
      <c r="O134" s="175"/>
      <c r="P134" s="112"/>
    </row>
    <row r="135" spans="1:18" ht="23.25" customHeight="1" x14ac:dyDescent="0.45">
      <c r="A135" s="42" t="s">
        <v>55</v>
      </c>
      <c r="B135" s="45" t="s">
        <v>56</v>
      </c>
      <c r="C135" s="45" t="s">
        <v>57</v>
      </c>
      <c r="D135" s="45" t="s">
        <v>58</v>
      </c>
      <c r="E135" s="45" t="s">
        <v>59</v>
      </c>
      <c r="F135" s="45" t="s">
        <v>60</v>
      </c>
      <c r="G135" s="45" t="s">
        <v>61</v>
      </c>
      <c r="H135" s="45" t="s">
        <v>62</v>
      </c>
      <c r="I135" s="45" t="s">
        <v>63</v>
      </c>
      <c r="J135" s="43" t="s">
        <v>64</v>
      </c>
      <c r="K135" s="99" t="s">
        <v>106</v>
      </c>
      <c r="L135" s="100" t="s">
        <v>65</v>
      </c>
      <c r="M135" s="186" t="s">
        <v>66</v>
      </c>
      <c r="N135" s="186"/>
      <c r="O135" s="300"/>
      <c r="P135" s="49"/>
    </row>
    <row r="136" spans="1:18" ht="18.75" customHeight="1" thickBot="1" x14ac:dyDescent="0.5">
      <c r="A136" s="108"/>
      <c r="B136" s="108"/>
      <c r="C136" s="108"/>
      <c r="D136" s="109"/>
      <c r="E136" s="108"/>
      <c r="F136" s="108"/>
      <c r="G136" s="108"/>
      <c r="H136" s="108"/>
      <c r="I136" s="108"/>
      <c r="J136" s="110"/>
      <c r="K136" s="80"/>
      <c r="L136" s="81"/>
      <c r="M136" s="266"/>
      <c r="N136" s="266"/>
      <c r="O136" s="267"/>
      <c r="P136" s="113"/>
      <c r="Q136" s="65">
        <v>0</v>
      </c>
      <c r="R136" s="79" t="s">
        <v>124</v>
      </c>
    </row>
    <row r="137" spans="1:18" ht="19.5" customHeight="1" x14ac:dyDescent="0.45">
      <c r="A137" s="185" t="s">
        <v>67</v>
      </c>
      <c r="B137" s="186"/>
      <c r="C137" s="186"/>
      <c r="D137" s="186" t="s">
        <v>68</v>
      </c>
      <c r="E137" s="186"/>
      <c r="F137" s="186"/>
      <c r="G137" s="186"/>
      <c r="H137" s="186" t="s">
        <v>69</v>
      </c>
      <c r="I137" s="186"/>
      <c r="J137" s="186"/>
      <c r="K137" s="186"/>
      <c r="L137" s="301" t="s">
        <v>70</v>
      </c>
      <c r="M137" s="302"/>
      <c r="N137" s="302"/>
      <c r="O137" s="303"/>
      <c r="P137" s="114"/>
    </row>
    <row r="138" spans="1:18" ht="24" customHeight="1" thickBot="1" x14ac:dyDescent="0.5">
      <c r="A138" s="292"/>
      <c r="B138" s="225"/>
      <c r="C138" s="225"/>
      <c r="D138" s="293"/>
      <c r="E138" s="294"/>
      <c r="F138" s="294"/>
      <c r="G138" s="295"/>
      <c r="H138" s="225" t="s">
        <v>104</v>
      </c>
      <c r="I138" s="225"/>
      <c r="J138" s="225"/>
      <c r="K138" s="225"/>
      <c r="L138" s="296"/>
      <c r="M138" s="297"/>
      <c r="N138" s="297"/>
      <c r="O138" s="298"/>
      <c r="P138" s="49"/>
    </row>
    <row r="139" spans="1:18" ht="15" customHeight="1" x14ac:dyDescent="0.45">
      <c r="A139" s="185" t="s">
        <v>71</v>
      </c>
      <c r="B139" s="186"/>
      <c r="C139" s="186"/>
      <c r="D139" s="186"/>
      <c r="E139" s="186"/>
      <c r="F139" s="186" t="s">
        <v>72</v>
      </c>
      <c r="G139" s="186"/>
      <c r="H139" s="45" t="s">
        <v>73</v>
      </c>
      <c r="I139" s="271" t="s">
        <v>74</v>
      </c>
      <c r="J139" s="272"/>
      <c r="K139" s="272"/>
      <c r="L139" s="272"/>
      <c r="M139" s="299"/>
      <c r="N139" s="186" t="s">
        <v>75</v>
      </c>
      <c r="O139" s="300"/>
      <c r="P139" s="49"/>
    </row>
    <row r="140" spans="1:18" ht="16.5" customHeight="1" x14ac:dyDescent="0.45">
      <c r="A140" s="54" t="s">
        <v>76</v>
      </c>
      <c r="B140" s="276"/>
      <c r="C140" s="277"/>
      <c r="D140" s="278"/>
      <c r="E140" s="277"/>
      <c r="F140" s="279"/>
      <c r="G140" s="279"/>
      <c r="H140" s="82"/>
      <c r="I140" s="280"/>
      <c r="J140" s="281"/>
      <c r="K140" s="281"/>
      <c r="L140" s="281"/>
      <c r="M140" s="282"/>
      <c r="N140" s="286" t="str">
        <f>IF(OR(I140="",K134=""),"",DATEDIF(I140,K134,"y"))</f>
        <v/>
      </c>
      <c r="O140" s="287"/>
      <c r="P140" s="115"/>
    </row>
    <row r="141" spans="1:18" ht="34.5" customHeight="1" thickBot="1" x14ac:dyDescent="0.5">
      <c r="A141" s="55" t="s">
        <v>77</v>
      </c>
      <c r="B141" s="290"/>
      <c r="C141" s="236"/>
      <c r="D141" s="234"/>
      <c r="E141" s="236"/>
      <c r="F141" s="291"/>
      <c r="G141" s="291"/>
      <c r="H141" s="56" t="s">
        <v>78</v>
      </c>
      <c r="I141" s="283"/>
      <c r="J141" s="284"/>
      <c r="K141" s="284"/>
      <c r="L141" s="284"/>
      <c r="M141" s="285"/>
      <c r="N141" s="288"/>
      <c r="O141" s="289"/>
      <c r="P141" s="115"/>
    </row>
    <row r="142" spans="1:18" ht="15" customHeight="1" x14ac:dyDescent="0.45">
      <c r="A142" s="185" t="s">
        <v>79</v>
      </c>
      <c r="B142" s="186"/>
      <c r="C142" s="186"/>
      <c r="D142" s="268" t="s">
        <v>80</v>
      </c>
      <c r="E142" s="269"/>
      <c r="F142" s="269"/>
      <c r="G142" s="269"/>
      <c r="H142" s="269"/>
      <c r="I142" s="269"/>
      <c r="J142" s="269"/>
      <c r="K142" s="270"/>
      <c r="L142" s="271" t="s">
        <v>81</v>
      </c>
      <c r="M142" s="272"/>
      <c r="N142" s="272"/>
      <c r="O142" s="273"/>
      <c r="P142" s="116"/>
    </row>
    <row r="143" spans="1:18" ht="27.75" customHeight="1" thickBot="1" x14ac:dyDescent="0.5">
      <c r="A143" s="274"/>
      <c r="B143" s="275"/>
      <c r="C143" s="27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6"/>
      <c r="P143" s="117"/>
    </row>
    <row r="144" spans="1:18" ht="21" customHeight="1" thickBot="1" x14ac:dyDescent="0.5">
      <c r="A144" s="222" t="s">
        <v>174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4"/>
      <c r="L144" s="225"/>
      <c r="M144" s="225"/>
      <c r="N144" s="225"/>
      <c r="O144" s="226"/>
      <c r="P144" s="117"/>
    </row>
    <row r="145" spans="1:17" ht="18" customHeight="1" thickBot="1" x14ac:dyDescent="0.5">
      <c r="A145" s="221" t="s">
        <v>82</v>
      </c>
      <c r="B145" s="221"/>
      <c r="C145" s="221"/>
      <c r="D145" s="221"/>
      <c r="E145" s="221"/>
      <c r="F145" s="221"/>
      <c r="G145" s="181"/>
      <c r="H145" s="182"/>
      <c r="I145" s="164" t="s">
        <v>107</v>
      </c>
      <c r="J145" s="164"/>
      <c r="K145" s="164"/>
      <c r="L145" s="164"/>
      <c r="M145" s="183"/>
      <c r="N145" s="183"/>
      <c r="O145" s="184"/>
      <c r="P145" s="49"/>
    </row>
    <row r="146" spans="1:17" ht="19.5" customHeight="1" x14ac:dyDescent="0.45">
      <c r="A146" s="101">
        <v>1</v>
      </c>
      <c r="B146" s="227" t="s">
        <v>108</v>
      </c>
      <c r="C146" s="228"/>
      <c r="D146" s="101">
        <v>2</v>
      </c>
      <c r="E146" s="217" t="s">
        <v>109</v>
      </c>
      <c r="F146" s="217"/>
      <c r="G146" s="217"/>
      <c r="H146" s="217"/>
      <c r="I146" s="218"/>
      <c r="J146" s="101">
        <v>3</v>
      </c>
      <c r="K146" s="217" t="s">
        <v>110</v>
      </c>
      <c r="L146" s="218"/>
      <c r="M146" s="101">
        <v>4</v>
      </c>
      <c r="N146" s="217" t="s">
        <v>111</v>
      </c>
      <c r="O146" s="218"/>
      <c r="P146" s="118"/>
      <c r="Q146" s="40"/>
    </row>
    <row r="147" spans="1:17" ht="19.5" customHeight="1" x14ac:dyDescent="0.45">
      <c r="A147" s="101">
        <v>5</v>
      </c>
      <c r="B147" s="217" t="s">
        <v>112</v>
      </c>
      <c r="C147" s="218"/>
      <c r="D147" s="102">
        <v>6</v>
      </c>
      <c r="E147" s="219" t="s">
        <v>113</v>
      </c>
      <c r="F147" s="220"/>
      <c r="G147" s="101">
        <v>7</v>
      </c>
      <c r="H147" s="217" t="s">
        <v>114</v>
      </c>
      <c r="I147" s="218"/>
      <c r="J147" s="101">
        <v>8</v>
      </c>
      <c r="K147" s="103" t="s">
        <v>115</v>
      </c>
      <c r="L147" s="103"/>
      <c r="M147" s="101">
        <v>9</v>
      </c>
      <c r="N147" s="217" t="s">
        <v>116</v>
      </c>
      <c r="O147" s="218"/>
      <c r="P147" s="118"/>
      <c r="Q147" s="40"/>
    </row>
    <row r="148" spans="1:17" ht="19.5" customHeight="1" x14ac:dyDescent="0.45">
      <c r="A148" s="101">
        <v>10</v>
      </c>
      <c r="B148" s="217" t="s">
        <v>117</v>
      </c>
      <c r="C148" s="218"/>
      <c r="D148" s="102">
        <v>11</v>
      </c>
      <c r="E148" s="104" t="s">
        <v>118</v>
      </c>
      <c r="F148" s="105"/>
      <c r="G148" s="101"/>
      <c r="H148" s="103"/>
      <c r="I148" s="106"/>
      <c r="J148" s="101">
        <v>12</v>
      </c>
      <c r="K148" s="217" t="s">
        <v>119</v>
      </c>
      <c r="L148" s="217"/>
      <c r="M148" s="217"/>
      <c r="N148" s="217"/>
      <c r="O148" s="218"/>
      <c r="P148" s="118"/>
      <c r="Q148" s="40"/>
    </row>
    <row r="149" spans="1:17" ht="19.5" customHeight="1" x14ac:dyDescent="0.45">
      <c r="A149" s="101">
        <v>13</v>
      </c>
      <c r="B149" s="217" t="s">
        <v>120</v>
      </c>
      <c r="C149" s="218"/>
      <c r="D149" s="102">
        <v>14</v>
      </c>
      <c r="E149" s="219" t="s">
        <v>121</v>
      </c>
      <c r="F149" s="220"/>
      <c r="G149" s="101">
        <v>15</v>
      </c>
      <c r="H149" s="217" t="s">
        <v>122</v>
      </c>
      <c r="I149" s="218"/>
      <c r="J149" s="101"/>
      <c r="K149" s="103"/>
      <c r="L149" s="103"/>
      <c r="M149" s="107"/>
      <c r="N149" s="217"/>
      <c r="O149" s="218"/>
      <c r="P149" s="118"/>
      <c r="Q149" s="40"/>
    </row>
    <row r="150" spans="1:17" ht="31.5" customHeight="1" thickBot="1" x14ac:dyDescent="0.5">
      <c r="A150" s="232" t="s">
        <v>83</v>
      </c>
      <c r="B150" s="233"/>
      <c r="C150" s="234"/>
      <c r="D150" s="235"/>
      <c r="E150" s="235"/>
      <c r="F150" s="236"/>
      <c r="G150" s="57" t="s">
        <v>84</v>
      </c>
      <c r="H150" s="234"/>
      <c r="I150" s="236"/>
      <c r="J150" s="237" t="s">
        <v>85</v>
      </c>
      <c r="K150" s="238"/>
      <c r="L150" s="239"/>
      <c r="M150" s="240"/>
      <c r="N150" s="240"/>
      <c r="O150" s="241"/>
      <c r="P150" s="119"/>
    </row>
    <row r="151" spans="1:17" ht="24" customHeight="1" x14ac:dyDescent="0.45">
      <c r="A151" s="46" t="s">
        <v>47</v>
      </c>
      <c r="B151" s="49"/>
      <c r="C151" s="49"/>
      <c r="D151" s="49"/>
      <c r="E151" s="49"/>
      <c r="F151" s="49"/>
      <c r="G151" s="49"/>
      <c r="H151" s="49"/>
      <c r="J151" s="47"/>
      <c r="K151" s="47"/>
      <c r="L151" s="48"/>
      <c r="M151" s="48"/>
      <c r="N151" s="48"/>
      <c r="O151" s="48"/>
      <c r="P151" s="120"/>
    </row>
    <row r="152" spans="1:17" ht="18.75" customHeight="1" x14ac:dyDescent="0.45">
      <c r="G152" s="250" t="s">
        <v>86</v>
      </c>
      <c r="H152" s="250"/>
      <c r="I152" s="250"/>
    </row>
    <row r="153" spans="1:17" ht="18.75" customHeight="1" x14ac:dyDescent="0.45">
      <c r="A153" s="50"/>
      <c r="B153" s="50"/>
      <c r="C153" s="50"/>
      <c r="D153" s="50"/>
      <c r="E153" s="50"/>
      <c r="F153" s="50"/>
      <c r="G153" s="250"/>
      <c r="H153" s="250"/>
      <c r="I153" s="250"/>
      <c r="J153" s="50"/>
      <c r="K153" s="50"/>
      <c r="L153" s="50"/>
      <c r="M153" s="50"/>
      <c r="N153" s="50"/>
      <c r="O153" s="50"/>
    </row>
    <row r="154" spans="1:17" x14ac:dyDescent="0.45">
      <c r="D154" s="165" t="s">
        <v>87</v>
      </c>
      <c r="E154" s="165"/>
      <c r="F154" s="165"/>
      <c r="G154" s="165"/>
      <c r="H154" s="165"/>
      <c r="I154" s="165"/>
      <c r="J154" s="165"/>
      <c r="K154" s="165"/>
      <c r="L154" s="165"/>
    </row>
    <row r="155" spans="1:17" ht="20.25" customHeight="1" thickBot="1" x14ac:dyDescent="0.5">
      <c r="C155" s="41"/>
      <c r="D155" s="41"/>
      <c r="E155" s="41"/>
      <c r="F155" s="41"/>
      <c r="G155" s="41"/>
      <c r="H155" s="41"/>
      <c r="I155" s="242" t="s">
        <v>51</v>
      </c>
      <c r="J155" s="242"/>
      <c r="K155" s="187" t="str">
        <f>K132</f>
        <v>2024/3/xx</v>
      </c>
      <c r="L155" s="187"/>
      <c r="M155" s="187"/>
      <c r="N155" s="187"/>
      <c r="O155" s="187"/>
      <c r="P155" s="121"/>
    </row>
    <row r="156" spans="1:17" ht="19.5" customHeight="1" x14ac:dyDescent="0.45">
      <c r="A156" s="166" t="s">
        <v>76</v>
      </c>
      <c r="B156" s="209"/>
      <c r="C156" s="210" t="str">
        <f>IF(B140="","",B140)</f>
        <v/>
      </c>
      <c r="D156" s="211"/>
      <c r="E156" s="212" t="str">
        <f>IF(D140="","",D140)</f>
        <v/>
      </c>
      <c r="F156" s="213"/>
      <c r="G156" s="214" t="s">
        <v>54</v>
      </c>
      <c r="H156" s="215"/>
      <c r="I156" s="216"/>
      <c r="J156" s="149">
        <f>K134</f>
        <v>45383</v>
      </c>
      <c r="K156" s="150"/>
      <c r="L156" s="150"/>
      <c r="M156" s="150"/>
      <c r="N156" s="150"/>
      <c r="O156" s="151"/>
      <c r="P156" s="122"/>
    </row>
    <row r="157" spans="1:17" ht="31.5" customHeight="1" thickBot="1" x14ac:dyDescent="0.5">
      <c r="A157" s="188" t="s">
        <v>77</v>
      </c>
      <c r="B157" s="189"/>
      <c r="C157" s="190" t="str">
        <f>IF(B141="","",B141)</f>
        <v/>
      </c>
      <c r="D157" s="191"/>
      <c r="E157" s="192" t="str">
        <f>IF(D141="","",D141)</f>
        <v/>
      </c>
      <c r="F157" s="193"/>
      <c r="G157" s="194" t="s">
        <v>53</v>
      </c>
      <c r="H157" s="195"/>
      <c r="I157" s="196"/>
      <c r="J157" s="197" t="str">
        <f>F134</f>
        <v>南部（浦和）</v>
      </c>
      <c r="K157" s="197"/>
      <c r="L157" s="197"/>
      <c r="M157" s="197"/>
      <c r="N157" s="197"/>
      <c r="O157" s="198"/>
      <c r="P157" s="122"/>
    </row>
    <row r="158" spans="1:17" ht="15.75" customHeight="1" x14ac:dyDescent="0.45">
      <c r="A158" s="199" t="s">
        <v>89</v>
      </c>
      <c r="B158" s="200"/>
      <c r="C158" s="200"/>
      <c r="D158" s="203" t="str">
        <f>IF(Q136=0,"",CHOOSE(Q136,"初段","二段","三段","四段","五段","六段","七段","八段","錬士","教士"))</f>
        <v/>
      </c>
      <c r="E158" s="204"/>
      <c r="F158" s="204"/>
      <c r="G158" s="204"/>
      <c r="H158" s="204"/>
      <c r="I158" s="204"/>
      <c r="J158" s="204"/>
      <c r="K158" s="204"/>
      <c r="L158" s="204"/>
      <c r="M158" s="205"/>
      <c r="N158" s="248" t="s">
        <v>90</v>
      </c>
      <c r="O158" s="249"/>
      <c r="P158" s="49"/>
    </row>
    <row r="159" spans="1:17" ht="24" customHeight="1" thickBot="1" x14ac:dyDescent="0.5">
      <c r="A159" s="201"/>
      <c r="B159" s="202"/>
      <c r="C159" s="202"/>
      <c r="D159" s="206"/>
      <c r="E159" s="207"/>
      <c r="F159" s="207"/>
      <c r="G159" s="207"/>
      <c r="H159" s="207"/>
      <c r="I159" s="207"/>
      <c r="J159" s="207"/>
      <c r="K159" s="207"/>
      <c r="L159" s="207"/>
      <c r="M159" s="208"/>
      <c r="N159" s="44" t="str">
        <f>IF(K136="○","形","")</f>
        <v/>
      </c>
      <c r="O159" s="51" t="str">
        <f>IF(L136="○","学科","")</f>
        <v/>
      </c>
      <c r="P159" s="49"/>
    </row>
    <row r="160" spans="1:17" ht="16.5" customHeight="1" x14ac:dyDescent="0.45">
      <c r="A160" s="152" t="s">
        <v>79</v>
      </c>
      <c r="B160" s="153"/>
      <c r="C160" s="153"/>
      <c r="D160" s="154" t="s">
        <v>80</v>
      </c>
      <c r="E160" s="154"/>
      <c r="F160" s="154"/>
      <c r="G160" s="154"/>
      <c r="H160" s="154"/>
      <c r="I160" s="154"/>
      <c r="J160" s="154"/>
      <c r="K160" s="154"/>
      <c r="L160" s="230" t="s">
        <v>81</v>
      </c>
      <c r="M160" s="230"/>
      <c r="N160" s="230"/>
      <c r="O160" s="231"/>
      <c r="P160" s="116"/>
    </row>
    <row r="161" spans="1:17" ht="27.75" customHeight="1" thickBot="1" x14ac:dyDescent="0.5">
      <c r="A161" s="229" t="str">
        <f>IF(A143="","",A143)</f>
        <v/>
      </c>
      <c r="B161" s="155"/>
      <c r="C161" s="155"/>
      <c r="D161" s="155" t="str">
        <f>IF(D143="","",D143)</f>
        <v/>
      </c>
      <c r="E161" s="155"/>
      <c r="F161" s="155"/>
      <c r="G161" s="155"/>
      <c r="H161" s="155"/>
      <c r="I161" s="155"/>
      <c r="J161" s="155"/>
      <c r="K161" s="155"/>
      <c r="L161" s="155" t="str">
        <f>IF(L143="","",L143)</f>
        <v/>
      </c>
      <c r="M161" s="155"/>
      <c r="N161" s="155"/>
      <c r="O161" s="156"/>
      <c r="P161" s="115"/>
    </row>
    <row r="162" spans="1:17" ht="30" customHeight="1" thickBot="1" x14ac:dyDescent="0.5">
      <c r="A162" s="258" t="s">
        <v>83</v>
      </c>
      <c r="B162" s="259"/>
      <c r="C162" s="260" t="str">
        <f>IF(C150="","",C150)</f>
        <v/>
      </c>
      <c r="D162" s="261"/>
      <c r="E162" s="261"/>
      <c r="F162" s="262"/>
      <c r="G162" s="58" t="s">
        <v>84</v>
      </c>
      <c r="H162" s="260" t="str">
        <f>IF(H150="","",H150)</f>
        <v/>
      </c>
      <c r="I162" s="263"/>
      <c r="J162" s="258" t="s">
        <v>85</v>
      </c>
      <c r="K162" s="259"/>
      <c r="L162" s="264" t="str">
        <f>IF(L150="","",L150)</f>
        <v/>
      </c>
      <c r="M162" s="264"/>
      <c r="N162" s="264"/>
      <c r="O162" s="265"/>
      <c r="P162" s="122"/>
    </row>
    <row r="163" spans="1:17" ht="11.25" customHeight="1" x14ac:dyDescent="0.45">
      <c r="G163" s="243" t="s">
        <v>125</v>
      </c>
      <c r="H163" s="243"/>
      <c r="I163" s="243"/>
      <c r="Q163" s="40"/>
    </row>
    <row r="164" spans="1:17" ht="11.25" customHeight="1" x14ac:dyDescent="0.45">
      <c r="A164" s="50"/>
      <c r="B164" s="50"/>
      <c r="C164" s="50"/>
      <c r="D164" s="50"/>
      <c r="E164" s="50"/>
      <c r="F164" s="50"/>
      <c r="G164" s="243"/>
      <c r="H164" s="243"/>
      <c r="I164" s="243"/>
      <c r="J164" s="50"/>
      <c r="K164" s="50"/>
      <c r="L164" s="50"/>
      <c r="M164" s="50"/>
      <c r="N164" s="50"/>
      <c r="O164" s="50"/>
      <c r="Q164" s="40"/>
    </row>
    <row r="165" spans="1:17" ht="30" customHeight="1" x14ac:dyDescent="0.45">
      <c r="D165" s="165" t="s">
        <v>126</v>
      </c>
      <c r="E165" s="165"/>
      <c r="F165" s="165"/>
      <c r="G165" s="165"/>
      <c r="H165" s="165"/>
      <c r="I165" s="165"/>
      <c r="J165" s="165"/>
      <c r="K165" s="165"/>
      <c r="L165" s="165"/>
      <c r="Q165" s="40"/>
    </row>
    <row r="166" spans="1:17" ht="13.5" customHeight="1" x14ac:dyDescent="0.45">
      <c r="A166" s="252" t="s">
        <v>127</v>
      </c>
      <c r="B166" s="253"/>
      <c r="C166" s="97" t="s">
        <v>128</v>
      </c>
      <c r="D166" s="97"/>
      <c r="E166" s="97"/>
      <c r="F166" s="97"/>
      <c r="G166" s="98"/>
      <c r="H166" s="97" t="s">
        <v>129</v>
      </c>
      <c r="I166" s="97"/>
      <c r="J166" s="97"/>
      <c r="K166" s="97"/>
      <c r="L166" s="98"/>
      <c r="M166" s="97" t="s">
        <v>130</v>
      </c>
      <c r="N166" s="97"/>
      <c r="O166" s="98"/>
      <c r="Q166" s="40"/>
    </row>
    <row r="167" spans="1:17" ht="13.2" x14ac:dyDescent="0.45">
      <c r="A167" s="254" t="str">
        <f>D158</f>
        <v/>
      </c>
      <c r="B167" s="255"/>
      <c r="C167" s="251" t="str">
        <f>C156</f>
        <v/>
      </c>
      <c r="D167" s="243"/>
      <c r="E167" s="243" t="str">
        <f>E156</f>
        <v/>
      </c>
      <c r="F167" s="243"/>
      <c r="G167" s="244"/>
      <c r="H167" s="247" t="str">
        <f>D161</f>
        <v/>
      </c>
      <c r="I167" s="245"/>
      <c r="J167" s="245"/>
      <c r="K167" s="245"/>
      <c r="L167" s="246"/>
      <c r="O167" s="84"/>
      <c r="Q167" s="40"/>
    </row>
    <row r="168" spans="1:17" ht="13.2" x14ac:dyDescent="0.45">
      <c r="A168" s="254"/>
      <c r="B168" s="255"/>
      <c r="C168" s="251" t="str">
        <f>C157</f>
        <v/>
      </c>
      <c r="D168" s="243"/>
      <c r="E168" s="243" t="str">
        <f>E157</f>
        <v/>
      </c>
      <c r="F168" s="243"/>
      <c r="G168" s="244"/>
      <c r="H168" s="40" t="s">
        <v>131</v>
      </c>
      <c r="L168" s="84"/>
      <c r="O168" s="84"/>
      <c r="Q168" s="40"/>
    </row>
    <row r="169" spans="1:17" ht="10.5" customHeight="1" x14ac:dyDescent="0.45">
      <c r="A169" s="256"/>
      <c r="B169" s="257"/>
      <c r="C169" s="247"/>
      <c r="D169" s="245"/>
      <c r="E169" s="245"/>
      <c r="F169" s="245"/>
      <c r="G169" s="246"/>
      <c r="H169" s="247" t="str">
        <f>L161</f>
        <v/>
      </c>
      <c r="I169" s="245"/>
      <c r="J169" s="245"/>
      <c r="K169" s="245"/>
      <c r="L169" s="246"/>
      <c r="M169" s="85"/>
      <c r="N169" s="85"/>
      <c r="O169" s="83"/>
      <c r="Q169" s="40"/>
    </row>
    <row r="170" spans="1:17" ht="13.2" x14ac:dyDescent="0.45">
      <c r="A170" s="40" t="s">
        <v>132</v>
      </c>
      <c r="Q170" s="40"/>
    </row>
    <row r="171" spans="1:17" ht="13.2" x14ac:dyDescent="0.45">
      <c r="A171" s="40" t="s">
        <v>133</v>
      </c>
      <c r="Q171" s="40"/>
    </row>
    <row r="172" spans="1:17" ht="13.2" x14ac:dyDescent="0.45">
      <c r="Q172" s="40"/>
    </row>
    <row r="173" spans="1:17" ht="24.75" customHeight="1" x14ac:dyDescent="0.45">
      <c r="C173" s="165" t="s">
        <v>134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Q173" s="65">
        <v>5</v>
      </c>
    </row>
    <row r="174" spans="1:17" ht="14.25" customHeight="1" thickBot="1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7" ht="19.5" customHeight="1" x14ac:dyDescent="0.45">
      <c r="A175" s="166" t="s">
        <v>49</v>
      </c>
      <c r="B175" s="167"/>
      <c r="C175" s="168" t="s">
        <v>50</v>
      </c>
      <c r="D175" s="169"/>
      <c r="E175" s="170"/>
      <c r="F175" s="41"/>
      <c r="G175" s="41"/>
      <c r="H175" s="41"/>
      <c r="I175" s="242" t="s">
        <v>51</v>
      </c>
      <c r="J175" s="242"/>
      <c r="K175" s="187" t="str">
        <f>$K$3</f>
        <v>2024/3/xx</v>
      </c>
      <c r="L175" s="187"/>
      <c r="M175" s="187"/>
      <c r="N175" s="187"/>
      <c r="O175" s="187"/>
      <c r="P175" s="111"/>
      <c r="Q175" s="79"/>
    </row>
    <row r="176" spans="1:17" ht="24.75" customHeight="1" thickBot="1" x14ac:dyDescent="0.5">
      <c r="A176" s="176">
        <v>26</v>
      </c>
      <c r="B176" s="177"/>
      <c r="C176" s="178" t="s">
        <v>52</v>
      </c>
      <c r="D176" s="179"/>
      <c r="E176" s="180"/>
    </row>
    <row r="177" spans="1:18" ht="30" customHeight="1" thickBot="1" x14ac:dyDescent="0.5">
      <c r="A177" s="157" t="s">
        <v>123</v>
      </c>
      <c r="B177" s="158"/>
      <c r="C177" s="159"/>
      <c r="D177" s="160" t="s">
        <v>53</v>
      </c>
      <c r="E177" s="161"/>
      <c r="F177" s="162" t="str">
        <f>F134</f>
        <v>南部（浦和）</v>
      </c>
      <c r="G177" s="162"/>
      <c r="H177" s="163"/>
      <c r="I177" s="160" t="s">
        <v>54</v>
      </c>
      <c r="J177" s="164"/>
      <c r="K177" s="171">
        <f>$K$5</f>
        <v>45383</v>
      </c>
      <c r="L177" s="172"/>
      <c r="M177" s="173"/>
      <c r="N177" s="174"/>
      <c r="O177" s="175"/>
      <c r="P177" s="112"/>
    </row>
    <row r="178" spans="1:18" ht="23.25" customHeight="1" x14ac:dyDescent="0.45">
      <c r="A178" s="42" t="s">
        <v>55</v>
      </c>
      <c r="B178" s="45" t="s">
        <v>56</v>
      </c>
      <c r="C178" s="45" t="s">
        <v>57</v>
      </c>
      <c r="D178" s="45" t="s">
        <v>58</v>
      </c>
      <c r="E178" s="45" t="s">
        <v>59</v>
      </c>
      <c r="F178" s="45" t="s">
        <v>60</v>
      </c>
      <c r="G178" s="45" t="s">
        <v>61</v>
      </c>
      <c r="H178" s="45" t="s">
        <v>62</v>
      </c>
      <c r="I178" s="45" t="s">
        <v>63</v>
      </c>
      <c r="J178" s="43" t="s">
        <v>64</v>
      </c>
      <c r="K178" s="99" t="s">
        <v>106</v>
      </c>
      <c r="L178" s="100" t="s">
        <v>65</v>
      </c>
      <c r="M178" s="186" t="s">
        <v>66</v>
      </c>
      <c r="N178" s="186"/>
      <c r="O178" s="300"/>
      <c r="P178" s="49"/>
    </row>
    <row r="179" spans="1:18" ht="18.75" customHeight="1" thickBot="1" x14ac:dyDescent="0.5">
      <c r="A179" s="108"/>
      <c r="B179" s="108"/>
      <c r="C179" s="108"/>
      <c r="D179" s="109"/>
      <c r="E179" s="108"/>
      <c r="F179" s="108"/>
      <c r="G179" s="108"/>
      <c r="H179" s="108"/>
      <c r="I179" s="108"/>
      <c r="J179" s="110"/>
      <c r="K179" s="80"/>
      <c r="L179" s="81"/>
      <c r="M179" s="266"/>
      <c r="N179" s="266"/>
      <c r="O179" s="267"/>
      <c r="P179" s="113"/>
      <c r="Q179" s="65">
        <v>0</v>
      </c>
      <c r="R179" s="79" t="s">
        <v>124</v>
      </c>
    </row>
    <row r="180" spans="1:18" ht="19.5" customHeight="1" x14ac:dyDescent="0.45">
      <c r="A180" s="185" t="s">
        <v>67</v>
      </c>
      <c r="B180" s="186"/>
      <c r="C180" s="186"/>
      <c r="D180" s="186" t="s">
        <v>68</v>
      </c>
      <c r="E180" s="186"/>
      <c r="F180" s="186"/>
      <c r="G180" s="186"/>
      <c r="H180" s="186" t="s">
        <v>69</v>
      </c>
      <c r="I180" s="186"/>
      <c r="J180" s="186"/>
      <c r="K180" s="186"/>
      <c r="L180" s="301" t="s">
        <v>70</v>
      </c>
      <c r="M180" s="302"/>
      <c r="N180" s="302"/>
      <c r="O180" s="303"/>
      <c r="P180" s="114"/>
    </row>
    <row r="181" spans="1:18" ht="24" customHeight="1" thickBot="1" x14ac:dyDescent="0.5">
      <c r="A181" s="292"/>
      <c r="B181" s="225"/>
      <c r="C181" s="225"/>
      <c r="D181" s="293"/>
      <c r="E181" s="294"/>
      <c r="F181" s="294"/>
      <c r="G181" s="295"/>
      <c r="H181" s="225" t="s">
        <v>104</v>
      </c>
      <c r="I181" s="225"/>
      <c r="J181" s="225"/>
      <c r="K181" s="225"/>
      <c r="L181" s="296"/>
      <c r="M181" s="297"/>
      <c r="N181" s="297"/>
      <c r="O181" s="298"/>
      <c r="P181" s="49"/>
    </row>
    <row r="182" spans="1:18" ht="15" customHeight="1" x14ac:dyDescent="0.45">
      <c r="A182" s="185" t="s">
        <v>71</v>
      </c>
      <c r="B182" s="186"/>
      <c r="C182" s="186"/>
      <c r="D182" s="186"/>
      <c r="E182" s="186"/>
      <c r="F182" s="186" t="s">
        <v>72</v>
      </c>
      <c r="G182" s="186"/>
      <c r="H182" s="45" t="s">
        <v>73</v>
      </c>
      <c r="I182" s="271" t="s">
        <v>74</v>
      </c>
      <c r="J182" s="272"/>
      <c r="K182" s="272"/>
      <c r="L182" s="272"/>
      <c r="M182" s="299"/>
      <c r="N182" s="186" t="s">
        <v>75</v>
      </c>
      <c r="O182" s="300"/>
      <c r="P182" s="49"/>
    </row>
    <row r="183" spans="1:18" ht="16.5" customHeight="1" x14ac:dyDescent="0.45">
      <c r="A183" s="54" t="s">
        <v>76</v>
      </c>
      <c r="B183" s="276"/>
      <c r="C183" s="277"/>
      <c r="D183" s="278"/>
      <c r="E183" s="277"/>
      <c r="F183" s="279"/>
      <c r="G183" s="279"/>
      <c r="H183" s="82"/>
      <c r="I183" s="280"/>
      <c r="J183" s="281"/>
      <c r="K183" s="281"/>
      <c r="L183" s="281"/>
      <c r="M183" s="282"/>
      <c r="N183" s="286" t="str">
        <f>IF(OR(I183="",K177=""),"",DATEDIF(I183,K177,"y"))</f>
        <v/>
      </c>
      <c r="O183" s="287"/>
      <c r="P183" s="115"/>
    </row>
    <row r="184" spans="1:18" ht="34.5" customHeight="1" thickBot="1" x14ac:dyDescent="0.5">
      <c r="A184" s="55" t="s">
        <v>77</v>
      </c>
      <c r="B184" s="290"/>
      <c r="C184" s="236"/>
      <c r="D184" s="234"/>
      <c r="E184" s="236"/>
      <c r="F184" s="291"/>
      <c r="G184" s="291"/>
      <c r="H184" s="56" t="s">
        <v>78</v>
      </c>
      <c r="I184" s="283"/>
      <c r="J184" s="284"/>
      <c r="K184" s="284"/>
      <c r="L184" s="284"/>
      <c r="M184" s="285"/>
      <c r="N184" s="288"/>
      <c r="O184" s="289"/>
      <c r="P184" s="115"/>
    </row>
    <row r="185" spans="1:18" ht="15" customHeight="1" x14ac:dyDescent="0.45">
      <c r="A185" s="185" t="s">
        <v>79</v>
      </c>
      <c r="B185" s="186"/>
      <c r="C185" s="186"/>
      <c r="D185" s="268" t="s">
        <v>80</v>
      </c>
      <c r="E185" s="269"/>
      <c r="F185" s="269"/>
      <c r="G185" s="269"/>
      <c r="H185" s="269"/>
      <c r="I185" s="269"/>
      <c r="J185" s="269"/>
      <c r="K185" s="270"/>
      <c r="L185" s="271" t="s">
        <v>81</v>
      </c>
      <c r="M185" s="272"/>
      <c r="N185" s="272"/>
      <c r="O185" s="273"/>
      <c r="P185" s="116"/>
    </row>
    <row r="186" spans="1:18" ht="27.75" customHeight="1" thickBot="1" x14ac:dyDescent="0.5">
      <c r="A186" s="274"/>
      <c r="B186" s="275"/>
      <c r="C186" s="27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6"/>
      <c r="P186" s="117"/>
    </row>
    <row r="187" spans="1:18" ht="21" customHeight="1" thickBot="1" x14ac:dyDescent="0.5">
      <c r="A187" s="222" t="s">
        <v>174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4"/>
      <c r="L187" s="225"/>
      <c r="M187" s="225"/>
      <c r="N187" s="225"/>
      <c r="O187" s="226"/>
      <c r="P187" s="117"/>
    </row>
    <row r="188" spans="1:18" ht="18" customHeight="1" thickBot="1" x14ac:dyDescent="0.5">
      <c r="A188" s="221" t="s">
        <v>82</v>
      </c>
      <c r="B188" s="221"/>
      <c r="C188" s="221"/>
      <c r="D188" s="221"/>
      <c r="E188" s="221"/>
      <c r="F188" s="221"/>
      <c r="G188" s="181"/>
      <c r="H188" s="182"/>
      <c r="I188" s="164" t="s">
        <v>107</v>
      </c>
      <c r="J188" s="164"/>
      <c r="K188" s="164"/>
      <c r="L188" s="164"/>
      <c r="M188" s="183"/>
      <c r="N188" s="183"/>
      <c r="O188" s="184"/>
      <c r="P188" s="49"/>
    </row>
    <row r="189" spans="1:18" ht="19.5" customHeight="1" x14ac:dyDescent="0.45">
      <c r="A189" s="101">
        <v>1</v>
      </c>
      <c r="B189" s="227" t="s">
        <v>108</v>
      </c>
      <c r="C189" s="228"/>
      <c r="D189" s="101">
        <v>2</v>
      </c>
      <c r="E189" s="217" t="s">
        <v>109</v>
      </c>
      <c r="F189" s="217"/>
      <c r="G189" s="217"/>
      <c r="H189" s="217"/>
      <c r="I189" s="218"/>
      <c r="J189" s="101">
        <v>3</v>
      </c>
      <c r="K189" s="217" t="s">
        <v>110</v>
      </c>
      <c r="L189" s="218"/>
      <c r="M189" s="101">
        <v>4</v>
      </c>
      <c r="N189" s="217" t="s">
        <v>111</v>
      </c>
      <c r="O189" s="218"/>
      <c r="P189" s="118"/>
      <c r="Q189" s="40"/>
    </row>
    <row r="190" spans="1:18" ht="19.5" customHeight="1" x14ac:dyDescent="0.45">
      <c r="A190" s="101">
        <v>5</v>
      </c>
      <c r="B190" s="217" t="s">
        <v>112</v>
      </c>
      <c r="C190" s="218"/>
      <c r="D190" s="102">
        <v>6</v>
      </c>
      <c r="E190" s="219" t="s">
        <v>113</v>
      </c>
      <c r="F190" s="220"/>
      <c r="G190" s="101">
        <v>7</v>
      </c>
      <c r="H190" s="217" t="s">
        <v>114</v>
      </c>
      <c r="I190" s="218"/>
      <c r="J190" s="101">
        <v>8</v>
      </c>
      <c r="K190" s="103" t="s">
        <v>115</v>
      </c>
      <c r="L190" s="103"/>
      <c r="M190" s="101">
        <v>9</v>
      </c>
      <c r="N190" s="217" t="s">
        <v>116</v>
      </c>
      <c r="O190" s="218"/>
      <c r="P190" s="118"/>
      <c r="Q190" s="40"/>
    </row>
    <row r="191" spans="1:18" ht="19.5" customHeight="1" x14ac:dyDescent="0.45">
      <c r="A191" s="101">
        <v>10</v>
      </c>
      <c r="B191" s="217" t="s">
        <v>117</v>
      </c>
      <c r="C191" s="218"/>
      <c r="D191" s="102">
        <v>11</v>
      </c>
      <c r="E191" s="104" t="s">
        <v>118</v>
      </c>
      <c r="F191" s="105"/>
      <c r="G191" s="101"/>
      <c r="H191" s="103"/>
      <c r="I191" s="106"/>
      <c r="J191" s="101">
        <v>12</v>
      </c>
      <c r="K191" s="217" t="s">
        <v>119</v>
      </c>
      <c r="L191" s="217"/>
      <c r="M191" s="217"/>
      <c r="N191" s="217"/>
      <c r="O191" s="218"/>
      <c r="P191" s="118"/>
      <c r="Q191" s="40"/>
    </row>
    <row r="192" spans="1:18" ht="19.5" customHeight="1" x14ac:dyDescent="0.45">
      <c r="A192" s="101">
        <v>13</v>
      </c>
      <c r="B192" s="217" t="s">
        <v>120</v>
      </c>
      <c r="C192" s="218"/>
      <c r="D192" s="102">
        <v>14</v>
      </c>
      <c r="E192" s="219" t="s">
        <v>121</v>
      </c>
      <c r="F192" s="220"/>
      <c r="G192" s="101">
        <v>15</v>
      </c>
      <c r="H192" s="217" t="s">
        <v>122</v>
      </c>
      <c r="I192" s="218"/>
      <c r="J192" s="101"/>
      <c r="K192" s="103"/>
      <c r="L192" s="103"/>
      <c r="M192" s="107"/>
      <c r="N192" s="217"/>
      <c r="O192" s="218"/>
      <c r="P192" s="118"/>
      <c r="Q192" s="40"/>
    </row>
    <row r="193" spans="1:17" ht="31.5" customHeight="1" thickBot="1" x14ac:dyDescent="0.5">
      <c r="A193" s="232" t="s">
        <v>83</v>
      </c>
      <c r="B193" s="233"/>
      <c r="C193" s="234"/>
      <c r="D193" s="235"/>
      <c r="E193" s="235"/>
      <c r="F193" s="236"/>
      <c r="G193" s="57" t="s">
        <v>84</v>
      </c>
      <c r="H193" s="234"/>
      <c r="I193" s="236"/>
      <c r="J193" s="237" t="s">
        <v>85</v>
      </c>
      <c r="K193" s="238"/>
      <c r="L193" s="239"/>
      <c r="M193" s="240"/>
      <c r="N193" s="240"/>
      <c r="O193" s="241"/>
      <c r="P193" s="119"/>
    </row>
    <row r="194" spans="1:17" ht="24" customHeight="1" x14ac:dyDescent="0.45">
      <c r="A194" s="46" t="s">
        <v>47</v>
      </c>
      <c r="B194" s="49"/>
      <c r="C194" s="49"/>
      <c r="D194" s="49"/>
      <c r="E194" s="49"/>
      <c r="F194" s="49"/>
      <c r="G194" s="49"/>
      <c r="H194" s="49"/>
      <c r="J194" s="47"/>
      <c r="K194" s="47"/>
      <c r="L194" s="48"/>
      <c r="M194" s="48"/>
      <c r="N194" s="48"/>
      <c r="O194" s="48"/>
      <c r="P194" s="120"/>
    </row>
    <row r="195" spans="1:17" ht="18.75" customHeight="1" x14ac:dyDescent="0.45">
      <c r="G195" s="250" t="s">
        <v>86</v>
      </c>
      <c r="H195" s="250"/>
      <c r="I195" s="250"/>
    </row>
    <row r="196" spans="1:17" ht="18.75" customHeight="1" x14ac:dyDescent="0.45">
      <c r="A196" s="50"/>
      <c r="B196" s="50"/>
      <c r="C196" s="50"/>
      <c r="D196" s="50"/>
      <c r="E196" s="50"/>
      <c r="F196" s="50"/>
      <c r="G196" s="250"/>
      <c r="H196" s="250"/>
      <c r="I196" s="250"/>
      <c r="J196" s="50"/>
      <c r="K196" s="50"/>
      <c r="L196" s="50"/>
      <c r="M196" s="50"/>
      <c r="N196" s="50"/>
      <c r="O196" s="50"/>
    </row>
    <row r="197" spans="1:17" x14ac:dyDescent="0.45">
      <c r="D197" s="165" t="s">
        <v>87</v>
      </c>
      <c r="E197" s="165"/>
      <c r="F197" s="165"/>
      <c r="G197" s="165"/>
      <c r="H197" s="165"/>
      <c r="I197" s="165"/>
      <c r="J197" s="165"/>
      <c r="K197" s="165"/>
      <c r="L197" s="165"/>
    </row>
    <row r="198" spans="1:17" ht="20.25" customHeight="1" thickBot="1" x14ac:dyDescent="0.5">
      <c r="C198" s="41"/>
      <c r="D198" s="41"/>
      <c r="E198" s="41"/>
      <c r="F198" s="41"/>
      <c r="G198" s="41"/>
      <c r="H198" s="41"/>
      <c r="I198" s="242" t="s">
        <v>51</v>
      </c>
      <c r="J198" s="242"/>
      <c r="K198" s="187" t="str">
        <f>K175</f>
        <v>2024/3/xx</v>
      </c>
      <c r="L198" s="187"/>
      <c r="M198" s="187"/>
      <c r="N198" s="187"/>
      <c r="O198" s="187"/>
      <c r="P198" s="121"/>
    </row>
    <row r="199" spans="1:17" ht="19.5" customHeight="1" x14ac:dyDescent="0.45">
      <c r="A199" s="166" t="s">
        <v>76</v>
      </c>
      <c r="B199" s="209"/>
      <c r="C199" s="210" t="str">
        <f>IF(B183="","",B183)</f>
        <v/>
      </c>
      <c r="D199" s="211"/>
      <c r="E199" s="212" t="str">
        <f>IF(D183="","",D183)</f>
        <v/>
      </c>
      <c r="F199" s="213"/>
      <c r="G199" s="214" t="s">
        <v>54</v>
      </c>
      <c r="H199" s="215"/>
      <c r="I199" s="216"/>
      <c r="J199" s="149">
        <f>K177</f>
        <v>45383</v>
      </c>
      <c r="K199" s="150"/>
      <c r="L199" s="150"/>
      <c r="M199" s="150"/>
      <c r="N199" s="150"/>
      <c r="O199" s="151"/>
      <c r="P199" s="122"/>
    </row>
    <row r="200" spans="1:17" ht="31.5" customHeight="1" thickBot="1" x14ac:dyDescent="0.5">
      <c r="A200" s="188" t="s">
        <v>77</v>
      </c>
      <c r="B200" s="189"/>
      <c r="C200" s="190" t="str">
        <f>IF(B184="","",B184)</f>
        <v/>
      </c>
      <c r="D200" s="191"/>
      <c r="E200" s="192" t="str">
        <f>IF(D184="","",D184)</f>
        <v/>
      </c>
      <c r="F200" s="193"/>
      <c r="G200" s="194" t="s">
        <v>53</v>
      </c>
      <c r="H200" s="195"/>
      <c r="I200" s="196"/>
      <c r="J200" s="197" t="str">
        <f>F177</f>
        <v>南部（浦和）</v>
      </c>
      <c r="K200" s="197"/>
      <c r="L200" s="197"/>
      <c r="M200" s="197"/>
      <c r="N200" s="197"/>
      <c r="O200" s="198"/>
      <c r="P200" s="122"/>
    </row>
    <row r="201" spans="1:17" ht="15.75" customHeight="1" x14ac:dyDescent="0.45">
      <c r="A201" s="199" t="s">
        <v>89</v>
      </c>
      <c r="B201" s="200"/>
      <c r="C201" s="200"/>
      <c r="D201" s="203" t="str">
        <f>IF(Q179=0,"",CHOOSE(Q179,"初段","二段","三段","四段","五段","六段","七段","八段","錬士","教士"))</f>
        <v/>
      </c>
      <c r="E201" s="204"/>
      <c r="F201" s="204"/>
      <c r="G201" s="204"/>
      <c r="H201" s="204"/>
      <c r="I201" s="204"/>
      <c r="J201" s="204"/>
      <c r="K201" s="204"/>
      <c r="L201" s="204"/>
      <c r="M201" s="205"/>
      <c r="N201" s="248" t="s">
        <v>90</v>
      </c>
      <c r="O201" s="249"/>
      <c r="P201" s="49"/>
    </row>
    <row r="202" spans="1:17" ht="24" customHeight="1" thickBot="1" x14ac:dyDescent="0.5">
      <c r="A202" s="201"/>
      <c r="B202" s="202"/>
      <c r="C202" s="202"/>
      <c r="D202" s="206"/>
      <c r="E202" s="207"/>
      <c r="F202" s="207"/>
      <c r="G202" s="207"/>
      <c r="H202" s="207"/>
      <c r="I202" s="207"/>
      <c r="J202" s="207"/>
      <c r="K202" s="207"/>
      <c r="L202" s="207"/>
      <c r="M202" s="208"/>
      <c r="N202" s="44" t="str">
        <f>IF(K179="○","形","")</f>
        <v/>
      </c>
      <c r="O202" s="51" t="str">
        <f>IF(L179="○","学科","")</f>
        <v/>
      </c>
      <c r="P202" s="49"/>
    </row>
    <row r="203" spans="1:17" ht="16.5" customHeight="1" x14ac:dyDescent="0.45">
      <c r="A203" s="152" t="s">
        <v>79</v>
      </c>
      <c r="B203" s="153"/>
      <c r="C203" s="153"/>
      <c r="D203" s="154" t="s">
        <v>80</v>
      </c>
      <c r="E203" s="154"/>
      <c r="F203" s="154"/>
      <c r="G203" s="154"/>
      <c r="H203" s="154"/>
      <c r="I203" s="154"/>
      <c r="J203" s="154"/>
      <c r="K203" s="154"/>
      <c r="L203" s="230" t="s">
        <v>81</v>
      </c>
      <c r="M203" s="230"/>
      <c r="N203" s="230"/>
      <c r="O203" s="231"/>
      <c r="P203" s="116"/>
    </row>
    <row r="204" spans="1:17" ht="27.75" customHeight="1" thickBot="1" x14ac:dyDescent="0.5">
      <c r="A204" s="229" t="str">
        <f>IF(A186="","",A186)</f>
        <v/>
      </c>
      <c r="B204" s="155"/>
      <c r="C204" s="155"/>
      <c r="D204" s="155" t="str">
        <f>IF(D186="","",D186)</f>
        <v/>
      </c>
      <c r="E204" s="155"/>
      <c r="F204" s="155"/>
      <c r="G204" s="155"/>
      <c r="H204" s="155"/>
      <c r="I204" s="155"/>
      <c r="J204" s="155"/>
      <c r="K204" s="155"/>
      <c r="L204" s="155" t="str">
        <f>IF(L186="","",L186)</f>
        <v/>
      </c>
      <c r="M204" s="155"/>
      <c r="N204" s="155"/>
      <c r="O204" s="156"/>
      <c r="P204" s="115"/>
    </row>
    <row r="205" spans="1:17" ht="30" customHeight="1" thickBot="1" x14ac:dyDescent="0.5">
      <c r="A205" s="258" t="s">
        <v>83</v>
      </c>
      <c r="B205" s="259"/>
      <c r="C205" s="260" t="str">
        <f>IF(C193="","",C193)</f>
        <v/>
      </c>
      <c r="D205" s="261"/>
      <c r="E205" s="261"/>
      <c r="F205" s="262"/>
      <c r="G205" s="58" t="s">
        <v>84</v>
      </c>
      <c r="H205" s="260" t="str">
        <f>IF(H193="","",H193)</f>
        <v/>
      </c>
      <c r="I205" s="263"/>
      <c r="J205" s="258" t="s">
        <v>85</v>
      </c>
      <c r="K205" s="259"/>
      <c r="L205" s="264" t="str">
        <f>IF(L193="","",L193)</f>
        <v/>
      </c>
      <c r="M205" s="264"/>
      <c r="N205" s="264"/>
      <c r="O205" s="265"/>
      <c r="P205" s="122"/>
    </row>
    <row r="206" spans="1:17" ht="11.25" customHeight="1" x14ac:dyDescent="0.45">
      <c r="G206" s="243" t="s">
        <v>125</v>
      </c>
      <c r="H206" s="243"/>
      <c r="I206" s="243"/>
      <c r="Q206" s="40"/>
    </row>
    <row r="207" spans="1:17" ht="11.25" customHeight="1" x14ac:dyDescent="0.45">
      <c r="A207" s="50"/>
      <c r="B207" s="50"/>
      <c r="C207" s="50"/>
      <c r="D207" s="50"/>
      <c r="E207" s="50"/>
      <c r="F207" s="50"/>
      <c r="G207" s="243"/>
      <c r="H207" s="243"/>
      <c r="I207" s="243"/>
      <c r="J207" s="50"/>
      <c r="K207" s="50"/>
      <c r="L207" s="50"/>
      <c r="M207" s="50"/>
      <c r="N207" s="50"/>
      <c r="O207" s="50"/>
      <c r="Q207" s="40"/>
    </row>
    <row r="208" spans="1:17" ht="30" customHeight="1" x14ac:dyDescent="0.45">
      <c r="D208" s="165" t="s">
        <v>126</v>
      </c>
      <c r="E208" s="165"/>
      <c r="F208" s="165"/>
      <c r="G208" s="165"/>
      <c r="H208" s="165"/>
      <c r="I208" s="165"/>
      <c r="J208" s="165"/>
      <c r="K208" s="165"/>
      <c r="L208" s="165"/>
      <c r="Q208" s="40"/>
    </row>
    <row r="209" spans="1:18" ht="13.5" customHeight="1" x14ac:dyDescent="0.45">
      <c r="A209" s="252" t="s">
        <v>127</v>
      </c>
      <c r="B209" s="253"/>
      <c r="C209" s="97" t="s">
        <v>128</v>
      </c>
      <c r="D209" s="97"/>
      <c r="E209" s="97"/>
      <c r="F209" s="97"/>
      <c r="G209" s="98"/>
      <c r="H209" s="97" t="s">
        <v>129</v>
      </c>
      <c r="I209" s="97"/>
      <c r="J209" s="97"/>
      <c r="K209" s="97"/>
      <c r="L209" s="98"/>
      <c r="M209" s="97" t="s">
        <v>130</v>
      </c>
      <c r="N209" s="97"/>
      <c r="O209" s="98"/>
      <c r="Q209" s="40"/>
    </row>
    <row r="210" spans="1:18" ht="13.2" x14ac:dyDescent="0.45">
      <c r="A210" s="254" t="str">
        <f>D201</f>
        <v/>
      </c>
      <c r="B210" s="255"/>
      <c r="C210" s="251" t="str">
        <f>C199</f>
        <v/>
      </c>
      <c r="D210" s="243"/>
      <c r="E210" s="243" t="str">
        <f>E199</f>
        <v/>
      </c>
      <c r="F210" s="243"/>
      <c r="G210" s="244"/>
      <c r="H210" s="247" t="str">
        <f>D204</f>
        <v/>
      </c>
      <c r="I210" s="245"/>
      <c r="J210" s="245"/>
      <c r="K210" s="245"/>
      <c r="L210" s="246"/>
      <c r="O210" s="84"/>
      <c r="Q210" s="40"/>
    </row>
    <row r="211" spans="1:18" ht="13.2" x14ac:dyDescent="0.45">
      <c r="A211" s="254"/>
      <c r="B211" s="255"/>
      <c r="C211" s="251" t="str">
        <f>C200</f>
        <v/>
      </c>
      <c r="D211" s="243"/>
      <c r="E211" s="243" t="str">
        <f>E200</f>
        <v/>
      </c>
      <c r="F211" s="243"/>
      <c r="G211" s="244"/>
      <c r="H211" s="40" t="s">
        <v>131</v>
      </c>
      <c r="L211" s="84"/>
      <c r="O211" s="84"/>
      <c r="Q211" s="40"/>
    </row>
    <row r="212" spans="1:18" ht="10.5" customHeight="1" x14ac:dyDescent="0.45">
      <c r="A212" s="256"/>
      <c r="B212" s="257"/>
      <c r="C212" s="247"/>
      <c r="D212" s="245"/>
      <c r="E212" s="245"/>
      <c r="F212" s="245"/>
      <c r="G212" s="246"/>
      <c r="H212" s="247" t="str">
        <f>L204</f>
        <v/>
      </c>
      <c r="I212" s="245"/>
      <c r="J212" s="245"/>
      <c r="K212" s="245"/>
      <c r="L212" s="246"/>
      <c r="M212" s="85"/>
      <c r="N212" s="85"/>
      <c r="O212" s="83"/>
      <c r="Q212" s="40"/>
    </row>
    <row r="213" spans="1:18" ht="13.2" x14ac:dyDescent="0.45">
      <c r="A213" s="40" t="s">
        <v>132</v>
      </c>
      <c r="Q213" s="40"/>
    </row>
    <row r="214" spans="1:18" ht="13.2" x14ac:dyDescent="0.45">
      <c r="A214" s="40" t="s">
        <v>133</v>
      </c>
      <c r="Q214" s="40"/>
    </row>
    <row r="215" spans="1:18" ht="13.2" x14ac:dyDescent="0.45">
      <c r="Q215" s="40"/>
    </row>
    <row r="216" spans="1:18" ht="24.75" customHeight="1" x14ac:dyDescent="0.45">
      <c r="C216" s="165" t="s">
        <v>134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Q216" s="65">
        <v>6</v>
      </c>
    </row>
    <row r="217" spans="1:18" ht="14.25" customHeight="1" thickBot="1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8" ht="19.5" customHeight="1" x14ac:dyDescent="0.45">
      <c r="A218" s="166" t="s">
        <v>49</v>
      </c>
      <c r="B218" s="167"/>
      <c r="C218" s="168" t="s">
        <v>50</v>
      </c>
      <c r="D218" s="169"/>
      <c r="E218" s="170"/>
      <c r="F218" s="41"/>
      <c r="G218" s="41"/>
      <c r="H218" s="41"/>
      <c r="I218" s="242" t="s">
        <v>51</v>
      </c>
      <c r="J218" s="242"/>
      <c r="K218" s="187" t="str">
        <f>$K$3</f>
        <v>2024/3/xx</v>
      </c>
      <c r="L218" s="187"/>
      <c r="M218" s="187"/>
      <c r="N218" s="187"/>
      <c r="O218" s="187"/>
      <c r="P218" s="111"/>
      <c r="Q218" s="79"/>
    </row>
    <row r="219" spans="1:18" ht="24.75" customHeight="1" thickBot="1" x14ac:dyDescent="0.5">
      <c r="A219" s="176">
        <v>26</v>
      </c>
      <c r="B219" s="177"/>
      <c r="C219" s="178" t="s">
        <v>52</v>
      </c>
      <c r="D219" s="179"/>
      <c r="E219" s="180"/>
    </row>
    <row r="220" spans="1:18" ht="30" customHeight="1" thickBot="1" x14ac:dyDescent="0.5">
      <c r="A220" s="157" t="s">
        <v>123</v>
      </c>
      <c r="B220" s="158"/>
      <c r="C220" s="159"/>
      <c r="D220" s="160" t="s">
        <v>53</v>
      </c>
      <c r="E220" s="161"/>
      <c r="F220" s="162" t="str">
        <f>F177</f>
        <v>南部（浦和）</v>
      </c>
      <c r="G220" s="162"/>
      <c r="H220" s="163"/>
      <c r="I220" s="160" t="s">
        <v>54</v>
      </c>
      <c r="J220" s="164"/>
      <c r="K220" s="171">
        <f>$K$5</f>
        <v>45383</v>
      </c>
      <c r="L220" s="172"/>
      <c r="M220" s="173"/>
      <c r="N220" s="174"/>
      <c r="O220" s="175"/>
      <c r="P220" s="112"/>
    </row>
    <row r="221" spans="1:18" ht="23.25" customHeight="1" x14ac:dyDescent="0.45">
      <c r="A221" s="42" t="s">
        <v>55</v>
      </c>
      <c r="B221" s="45" t="s">
        <v>56</v>
      </c>
      <c r="C221" s="45" t="s">
        <v>57</v>
      </c>
      <c r="D221" s="45" t="s">
        <v>58</v>
      </c>
      <c r="E221" s="45" t="s">
        <v>59</v>
      </c>
      <c r="F221" s="45" t="s">
        <v>60</v>
      </c>
      <c r="G221" s="45" t="s">
        <v>61</v>
      </c>
      <c r="H221" s="45" t="s">
        <v>62</v>
      </c>
      <c r="I221" s="45" t="s">
        <v>63</v>
      </c>
      <c r="J221" s="43" t="s">
        <v>64</v>
      </c>
      <c r="K221" s="99" t="s">
        <v>106</v>
      </c>
      <c r="L221" s="100" t="s">
        <v>65</v>
      </c>
      <c r="M221" s="186" t="s">
        <v>66</v>
      </c>
      <c r="N221" s="186"/>
      <c r="O221" s="300"/>
      <c r="P221" s="49"/>
    </row>
    <row r="222" spans="1:18" ht="18.75" customHeight="1" thickBot="1" x14ac:dyDescent="0.5">
      <c r="A222" s="108"/>
      <c r="B222" s="108"/>
      <c r="C222" s="108"/>
      <c r="D222" s="109"/>
      <c r="E222" s="108"/>
      <c r="F222" s="108"/>
      <c r="G222" s="108"/>
      <c r="H222" s="108"/>
      <c r="I222" s="108"/>
      <c r="J222" s="110"/>
      <c r="K222" s="80"/>
      <c r="L222" s="81"/>
      <c r="M222" s="266"/>
      <c r="N222" s="266"/>
      <c r="O222" s="267"/>
      <c r="P222" s="113"/>
      <c r="Q222" s="65">
        <v>0</v>
      </c>
      <c r="R222" s="79" t="s">
        <v>124</v>
      </c>
    </row>
    <row r="223" spans="1:18" ht="19.5" customHeight="1" x14ac:dyDescent="0.45">
      <c r="A223" s="185" t="s">
        <v>67</v>
      </c>
      <c r="B223" s="186"/>
      <c r="C223" s="186"/>
      <c r="D223" s="186" t="s">
        <v>68</v>
      </c>
      <c r="E223" s="186"/>
      <c r="F223" s="186"/>
      <c r="G223" s="186"/>
      <c r="H223" s="186" t="s">
        <v>69</v>
      </c>
      <c r="I223" s="186"/>
      <c r="J223" s="186"/>
      <c r="K223" s="186"/>
      <c r="L223" s="301" t="s">
        <v>70</v>
      </c>
      <c r="M223" s="302"/>
      <c r="N223" s="302"/>
      <c r="O223" s="303"/>
      <c r="P223" s="114"/>
    </row>
    <row r="224" spans="1:18" ht="24" customHeight="1" thickBot="1" x14ac:dyDescent="0.5">
      <c r="A224" s="292"/>
      <c r="B224" s="225"/>
      <c r="C224" s="225"/>
      <c r="D224" s="293"/>
      <c r="E224" s="294"/>
      <c r="F224" s="294"/>
      <c r="G224" s="295"/>
      <c r="H224" s="225" t="s">
        <v>104</v>
      </c>
      <c r="I224" s="225"/>
      <c r="J224" s="225"/>
      <c r="K224" s="225"/>
      <c r="L224" s="296"/>
      <c r="M224" s="297"/>
      <c r="N224" s="297"/>
      <c r="O224" s="298"/>
      <c r="P224" s="49"/>
    </row>
    <row r="225" spans="1:17" ht="15" customHeight="1" x14ac:dyDescent="0.45">
      <c r="A225" s="185" t="s">
        <v>71</v>
      </c>
      <c r="B225" s="186"/>
      <c r="C225" s="186"/>
      <c r="D225" s="186"/>
      <c r="E225" s="186"/>
      <c r="F225" s="186" t="s">
        <v>72</v>
      </c>
      <c r="G225" s="186"/>
      <c r="H225" s="45" t="s">
        <v>73</v>
      </c>
      <c r="I225" s="271" t="s">
        <v>74</v>
      </c>
      <c r="J225" s="272"/>
      <c r="K225" s="272"/>
      <c r="L225" s="272"/>
      <c r="M225" s="299"/>
      <c r="N225" s="186" t="s">
        <v>75</v>
      </c>
      <c r="O225" s="300"/>
      <c r="P225" s="49"/>
    </row>
    <row r="226" spans="1:17" ht="16.5" customHeight="1" x14ac:dyDescent="0.45">
      <c r="A226" s="54" t="s">
        <v>76</v>
      </c>
      <c r="B226" s="276"/>
      <c r="C226" s="277"/>
      <c r="D226" s="278"/>
      <c r="E226" s="277"/>
      <c r="F226" s="279"/>
      <c r="G226" s="279"/>
      <c r="H226" s="82"/>
      <c r="I226" s="280"/>
      <c r="J226" s="281"/>
      <c r="K226" s="281"/>
      <c r="L226" s="281"/>
      <c r="M226" s="282"/>
      <c r="N226" s="286" t="str">
        <f>IF(OR(I226="",K220=""),"",DATEDIF(I226,K220,"y"))</f>
        <v/>
      </c>
      <c r="O226" s="287"/>
      <c r="P226" s="115"/>
    </row>
    <row r="227" spans="1:17" ht="34.5" customHeight="1" thickBot="1" x14ac:dyDescent="0.5">
      <c r="A227" s="55" t="s">
        <v>77</v>
      </c>
      <c r="B227" s="290"/>
      <c r="C227" s="236"/>
      <c r="D227" s="234"/>
      <c r="E227" s="236"/>
      <c r="F227" s="291"/>
      <c r="G227" s="291"/>
      <c r="H227" s="56" t="s">
        <v>78</v>
      </c>
      <c r="I227" s="283"/>
      <c r="J227" s="284"/>
      <c r="K227" s="284"/>
      <c r="L227" s="284"/>
      <c r="M227" s="285"/>
      <c r="N227" s="288"/>
      <c r="O227" s="289"/>
      <c r="P227" s="115"/>
    </row>
    <row r="228" spans="1:17" ht="15" customHeight="1" x14ac:dyDescent="0.45">
      <c r="A228" s="185" t="s">
        <v>79</v>
      </c>
      <c r="B228" s="186"/>
      <c r="C228" s="186"/>
      <c r="D228" s="268" t="s">
        <v>80</v>
      </c>
      <c r="E228" s="269"/>
      <c r="F228" s="269"/>
      <c r="G228" s="269"/>
      <c r="H228" s="269"/>
      <c r="I228" s="269"/>
      <c r="J228" s="269"/>
      <c r="K228" s="270"/>
      <c r="L228" s="271" t="s">
        <v>81</v>
      </c>
      <c r="M228" s="272"/>
      <c r="N228" s="272"/>
      <c r="O228" s="273"/>
      <c r="P228" s="116"/>
    </row>
    <row r="229" spans="1:17" ht="27.75" customHeight="1" thickBot="1" x14ac:dyDescent="0.5">
      <c r="A229" s="274"/>
      <c r="B229" s="275"/>
      <c r="C229" s="27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117"/>
    </row>
    <row r="230" spans="1:17" ht="21" customHeight="1" thickBot="1" x14ac:dyDescent="0.5">
      <c r="A230" s="222" t="s">
        <v>174</v>
      </c>
      <c r="B230" s="223"/>
      <c r="C230" s="223"/>
      <c r="D230" s="223"/>
      <c r="E230" s="223"/>
      <c r="F230" s="223"/>
      <c r="G230" s="223"/>
      <c r="H230" s="223"/>
      <c r="I230" s="223"/>
      <c r="J230" s="223"/>
      <c r="K230" s="224"/>
      <c r="L230" s="225"/>
      <c r="M230" s="225"/>
      <c r="N230" s="225"/>
      <c r="O230" s="226"/>
      <c r="P230" s="117"/>
    </row>
    <row r="231" spans="1:17" ht="18" customHeight="1" thickBot="1" x14ac:dyDescent="0.5">
      <c r="A231" s="221" t="s">
        <v>82</v>
      </c>
      <c r="B231" s="221"/>
      <c r="C231" s="221"/>
      <c r="D231" s="221"/>
      <c r="E231" s="221"/>
      <c r="F231" s="221"/>
      <c r="G231" s="181"/>
      <c r="H231" s="182"/>
      <c r="I231" s="164" t="s">
        <v>107</v>
      </c>
      <c r="J231" s="164"/>
      <c r="K231" s="164"/>
      <c r="L231" s="164"/>
      <c r="M231" s="183"/>
      <c r="N231" s="183"/>
      <c r="O231" s="184"/>
      <c r="P231" s="49"/>
    </row>
    <row r="232" spans="1:17" ht="19.5" customHeight="1" x14ac:dyDescent="0.45">
      <c r="A232" s="101">
        <v>1</v>
      </c>
      <c r="B232" s="227" t="s">
        <v>108</v>
      </c>
      <c r="C232" s="228"/>
      <c r="D232" s="101">
        <v>2</v>
      </c>
      <c r="E232" s="217" t="s">
        <v>109</v>
      </c>
      <c r="F232" s="217"/>
      <c r="G232" s="217"/>
      <c r="H232" s="217"/>
      <c r="I232" s="218"/>
      <c r="J232" s="101">
        <v>3</v>
      </c>
      <c r="K232" s="217" t="s">
        <v>110</v>
      </c>
      <c r="L232" s="218"/>
      <c r="M232" s="101">
        <v>4</v>
      </c>
      <c r="N232" s="217" t="s">
        <v>111</v>
      </c>
      <c r="O232" s="218"/>
      <c r="P232" s="118"/>
      <c r="Q232" s="40"/>
    </row>
    <row r="233" spans="1:17" ht="19.5" customHeight="1" x14ac:dyDescent="0.45">
      <c r="A233" s="101">
        <v>5</v>
      </c>
      <c r="B233" s="217" t="s">
        <v>112</v>
      </c>
      <c r="C233" s="218"/>
      <c r="D233" s="102">
        <v>6</v>
      </c>
      <c r="E233" s="219" t="s">
        <v>113</v>
      </c>
      <c r="F233" s="220"/>
      <c r="G233" s="101">
        <v>7</v>
      </c>
      <c r="H233" s="217" t="s">
        <v>114</v>
      </c>
      <c r="I233" s="218"/>
      <c r="J233" s="101">
        <v>8</v>
      </c>
      <c r="K233" s="103" t="s">
        <v>115</v>
      </c>
      <c r="L233" s="103"/>
      <c r="M233" s="101">
        <v>9</v>
      </c>
      <c r="N233" s="217" t="s">
        <v>116</v>
      </c>
      <c r="O233" s="218"/>
      <c r="P233" s="118"/>
      <c r="Q233" s="40"/>
    </row>
    <row r="234" spans="1:17" ht="19.5" customHeight="1" x14ac:dyDescent="0.45">
      <c r="A234" s="101">
        <v>10</v>
      </c>
      <c r="B234" s="217" t="s">
        <v>117</v>
      </c>
      <c r="C234" s="218"/>
      <c r="D234" s="102">
        <v>11</v>
      </c>
      <c r="E234" s="104" t="s">
        <v>118</v>
      </c>
      <c r="F234" s="105"/>
      <c r="G234" s="101"/>
      <c r="H234" s="103"/>
      <c r="I234" s="106"/>
      <c r="J234" s="101">
        <v>12</v>
      </c>
      <c r="K234" s="217" t="s">
        <v>119</v>
      </c>
      <c r="L234" s="217"/>
      <c r="M234" s="217"/>
      <c r="N234" s="217"/>
      <c r="O234" s="218"/>
      <c r="P234" s="118"/>
      <c r="Q234" s="40"/>
    </row>
    <row r="235" spans="1:17" ht="19.5" customHeight="1" x14ac:dyDescent="0.45">
      <c r="A235" s="101">
        <v>13</v>
      </c>
      <c r="B235" s="217" t="s">
        <v>120</v>
      </c>
      <c r="C235" s="218"/>
      <c r="D235" s="102">
        <v>14</v>
      </c>
      <c r="E235" s="219" t="s">
        <v>121</v>
      </c>
      <c r="F235" s="220"/>
      <c r="G235" s="101">
        <v>15</v>
      </c>
      <c r="H235" s="217" t="s">
        <v>122</v>
      </c>
      <c r="I235" s="218"/>
      <c r="J235" s="101"/>
      <c r="K235" s="103"/>
      <c r="L235" s="103"/>
      <c r="M235" s="107"/>
      <c r="N235" s="217"/>
      <c r="O235" s="218"/>
      <c r="P235" s="118"/>
      <c r="Q235" s="40"/>
    </row>
    <row r="236" spans="1:17" ht="31.5" customHeight="1" thickBot="1" x14ac:dyDescent="0.5">
      <c r="A236" s="232" t="s">
        <v>83</v>
      </c>
      <c r="B236" s="233"/>
      <c r="C236" s="234"/>
      <c r="D236" s="235"/>
      <c r="E236" s="235"/>
      <c r="F236" s="236"/>
      <c r="G236" s="57" t="s">
        <v>84</v>
      </c>
      <c r="H236" s="234"/>
      <c r="I236" s="236"/>
      <c r="J236" s="237" t="s">
        <v>85</v>
      </c>
      <c r="K236" s="238"/>
      <c r="L236" s="239"/>
      <c r="M236" s="240"/>
      <c r="N236" s="240"/>
      <c r="O236" s="241"/>
      <c r="P236" s="119"/>
    </row>
    <row r="237" spans="1:17" ht="24" customHeight="1" x14ac:dyDescent="0.45">
      <c r="A237" s="46" t="s">
        <v>47</v>
      </c>
      <c r="B237" s="49"/>
      <c r="C237" s="49"/>
      <c r="D237" s="49"/>
      <c r="E237" s="49"/>
      <c r="F237" s="49"/>
      <c r="G237" s="49"/>
      <c r="H237" s="49"/>
      <c r="J237" s="47"/>
      <c r="K237" s="47"/>
      <c r="L237" s="48"/>
      <c r="M237" s="48"/>
      <c r="N237" s="48"/>
      <c r="O237" s="48"/>
      <c r="P237" s="120"/>
    </row>
    <row r="238" spans="1:17" ht="18.75" customHeight="1" x14ac:dyDescent="0.45">
      <c r="G238" s="250" t="s">
        <v>86</v>
      </c>
      <c r="H238" s="250"/>
      <c r="I238" s="250"/>
    </row>
    <row r="239" spans="1:17" ht="18.75" customHeight="1" x14ac:dyDescent="0.45">
      <c r="A239" s="50"/>
      <c r="B239" s="50"/>
      <c r="C239" s="50"/>
      <c r="D239" s="50"/>
      <c r="E239" s="50"/>
      <c r="F239" s="50"/>
      <c r="G239" s="250"/>
      <c r="H239" s="250"/>
      <c r="I239" s="250"/>
      <c r="J239" s="50"/>
      <c r="K239" s="50"/>
      <c r="L239" s="50"/>
      <c r="M239" s="50"/>
      <c r="N239" s="50"/>
      <c r="O239" s="50"/>
    </row>
    <row r="240" spans="1:17" x14ac:dyDescent="0.45">
      <c r="D240" s="165" t="s">
        <v>87</v>
      </c>
      <c r="E240" s="165"/>
      <c r="F240" s="165"/>
      <c r="G240" s="165"/>
      <c r="H240" s="165"/>
      <c r="I240" s="165"/>
      <c r="J240" s="165"/>
      <c r="K240" s="165"/>
      <c r="L240" s="165"/>
    </row>
    <row r="241" spans="1:17" ht="20.25" customHeight="1" thickBot="1" x14ac:dyDescent="0.5">
      <c r="C241" s="41"/>
      <c r="D241" s="41"/>
      <c r="E241" s="41"/>
      <c r="F241" s="41"/>
      <c r="G241" s="41"/>
      <c r="H241" s="41"/>
      <c r="I241" s="242" t="s">
        <v>51</v>
      </c>
      <c r="J241" s="242"/>
      <c r="K241" s="187" t="str">
        <f>K218</f>
        <v>2024/3/xx</v>
      </c>
      <c r="L241" s="187"/>
      <c r="M241" s="187"/>
      <c r="N241" s="187"/>
      <c r="O241" s="187"/>
      <c r="P241" s="121"/>
    </row>
    <row r="242" spans="1:17" ht="19.5" customHeight="1" x14ac:dyDescent="0.45">
      <c r="A242" s="166" t="s">
        <v>76</v>
      </c>
      <c r="B242" s="209"/>
      <c r="C242" s="210" t="str">
        <f>IF(B226="","",B226)</f>
        <v/>
      </c>
      <c r="D242" s="211"/>
      <c r="E242" s="212" t="str">
        <f>IF(D226="","",D226)</f>
        <v/>
      </c>
      <c r="F242" s="213"/>
      <c r="G242" s="214" t="s">
        <v>54</v>
      </c>
      <c r="H242" s="215"/>
      <c r="I242" s="216"/>
      <c r="J242" s="149">
        <f>K220</f>
        <v>45383</v>
      </c>
      <c r="K242" s="150"/>
      <c r="L242" s="150"/>
      <c r="M242" s="150"/>
      <c r="N242" s="150"/>
      <c r="O242" s="151"/>
      <c r="P242" s="122"/>
    </row>
    <row r="243" spans="1:17" ht="31.5" customHeight="1" thickBot="1" x14ac:dyDescent="0.5">
      <c r="A243" s="188" t="s">
        <v>77</v>
      </c>
      <c r="B243" s="189"/>
      <c r="C243" s="190" t="str">
        <f>IF(B227="","",B227)</f>
        <v/>
      </c>
      <c r="D243" s="191"/>
      <c r="E243" s="192" t="str">
        <f>IF(D227="","",D227)</f>
        <v/>
      </c>
      <c r="F243" s="193"/>
      <c r="G243" s="194" t="s">
        <v>53</v>
      </c>
      <c r="H243" s="195"/>
      <c r="I243" s="196"/>
      <c r="J243" s="197" t="str">
        <f>F220</f>
        <v>南部（浦和）</v>
      </c>
      <c r="K243" s="197"/>
      <c r="L243" s="197"/>
      <c r="M243" s="197"/>
      <c r="N243" s="197"/>
      <c r="O243" s="198"/>
      <c r="P243" s="122"/>
    </row>
    <row r="244" spans="1:17" ht="15.75" customHeight="1" x14ac:dyDescent="0.45">
      <c r="A244" s="199" t="s">
        <v>89</v>
      </c>
      <c r="B244" s="200"/>
      <c r="C244" s="200"/>
      <c r="D244" s="203" t="str">
        <f>IF(Q222=0,"",CHOOSE(Q222,"初段","二段","三段","四段","五段","六段","七段","八段","錬士","教士"))</f>
        <v/>
      </c>
      <c r="E244" s="204"/>
      <c r="F244" s="204"/>
      <c r="G244" s="204"/>
      <c r="H244" s="204"/>
      <c r="I244" s="204"/>
      <c r="J244" s="204"/>
      <c r="K244" s="204"/>
      <c r="L244" s="204"/>
      <c r="M244" s="205"/>
      <c r="N244" s="248" t="s">
        <v>90</v>
      </c>
      <c r="O244" s="249"/>
      <c r="P244" s="49"/>
    </row>
    <row r="245" spans="1:17" ht="24" customHeight="1" thickBot="1" x14ac:dyDescent="0.5">
      <c r="A245" s="201"/>
      <c r="B245" s="202"/>
      <c r="C245" s="202"/>
      <c r="D245" s="206"/>
      <c r="E245" s="207"/>
      <c r="F245" s="207"/>
      <c r="G245" s="207"/>
      <c r="H245" s="207"/>
      <c r="I245" s="207"/>
      <c r="J245" s="207"/>
      <c r="K245" s="207"/>
      <c r="L245" s="207"/>
      <c r="M245" s="208"/>
      <c r="N245" s="44" t="str">
        <f>IF(K222="○","形","")</f>
        <v/>
      </c>
      <c r="O245" s="51" t="str">
        <f>IF(L222="○","学科","")</f>
        <v/>
      </c>
      <c r="P245" s="49"/>
    </row>
    <row r="246" spans="1:17" ht="16.5" customHeight="1" x14ac:dyDescent="0.45">
      <c r="A246" s="152" t="s">
        <v>79</v>
      </c>
      <c r="B246" s="153"/>
      <c r="C246" s="153"/>
      <c r="D246" s="154" t="s">
        <v>80</v>
      </c>
      <c r="E246" s="154"/>
      <c r="F246" s="154"/>
      <c r="G246" s="154"/>
      <c r="H246" s="154"/>
      <c r="I246" s="154"/>
      <c r="J246" s="154"/>
      <c r="K246" s="154"/>
      <c r="L246" s="230" t="s">
        <v>81</v>
      </c>
      <c r="M246" s="230"/>
      <c r="N246" s="230"/>
      <c r="O246" s="231"/>
      <c r="P246" s="116"/>
    </row>
    <row r="247" spans="1:17" ht="27.75" customHeight="1" thickBot="1" x14ac:dyDescent="0.5">
      <c r="A247" s="229" t="str">
        <f>IF(A229="","",A229)</f>
        <v/>
      </c>
      <c r="B247" s="155"/>
      <c r="C247" s="155"/>
      <c r="D247" s="155" t="str">
        <f>IF(D229="","",D229)</f>
        <v/>
      </c>
      <c r="E247" s="155"/>
      <c r="F247" s="155"/>
      <c r="G247" s="155"/>
      <c r="H247" s="155"/>
      <c r="I247" s="155"/>
      <c r="J247" s="155"/>
      <c r="K247" s="155"/>
      <c r="L247" s="155" t="str">
        <f>IF(L229="","",L229)</f>
        <v/>
      </c>
      <c r="M247" s="155"/>
      <c r="N247" s="155"/>
      <c r="O247" s="156"/>
      <c r="P247" s="115"/>
    </row>
    <row r="248" spans="1:17" ht="30" customHeight="1" thickBot="1" x14ac:dyDescent="0.5">
      <c r="A248" s="258" t="s">
        <v>83</v>
      </c>
      <c r="B248" s="259"/>
      <c r="C248" s="260" t="str">
        <f>IF(C236="","",C236)</f>
        <v/>
      </c>
      <c r="D248" s="261"/>
      <c r="E248" s="261"/>
      <c r="F248" s="262"/>
      <c r="G248" s="58" t="s">
        <v>84</v>
      </c>
      <c r="H248" s="260" t="str">
        <f>IF(H236="","",H236)</f>
        <v/>
      </c>
      <c r="I248" s="263"/>
      <c r="J248" s="258" t="s">
        <v>85</v>
      </c>
      <c r="K248" s="259"/>
      <c r="L248" s="264" t="str">
        <f>IF(L236="","",L236)</f>
        <v/>
      </c>
      <c r="M248" s="264"/>
      <c r="N248" s="264"/>
      <c r="O248" s="265"/>
      <c r="P248" s="122"/>
    </row>
    <row r="249" spans="1:17" ht="11.25" customHeight="1" x14ac:dyDescent="0.45">
      <c r="G249" s="243" t="s">
        <v>125</v>
      </c>
      <c r="H249" s="243"/>
      <c r="I249" s="243"/>
      <c r="Q249" s="40"/>
    </row>
    <row r="250" spans="1:17" ht="11.25" customHeight="1" x14ac:dyDescent="0.45">
      <c r="A250" s="50"/>
      <c r="B250" s="50"/>
      <c r="C250" s="50"/>
      <c r="D250" s="50"/>
      <c r="E250" s="50"/>
      <c r="F250" s="50"/>
      <c r="G250" s="243"/>
      <c r="H250" s="243"/>
      <c r="I250" s="243"/>
      <c r="J250" s="50"/>
      <c r="K250" s="50"/>
      <c r="L250" s="50"/>
      <c r="M250" s="50"/>
      <c r="N250" s="50"/>
      <c r="O250" s="50"/>
      <c r="Q250" s="40"/>
    </row>
    <row r="251" spans="1:17" ht="30" customHeight="1" x14ac:dyDescent="0.45">
      <c r="D251" s="165" t="s">
        <v>126</v>
      </c>
      <c r="E251" s="165"/>
      <c r="F251" s="165"/>
      <c r="G251" s="165"/>
      <c r="H251" s="165"/>
      <c r="I251" s="165"/>
      <c r="J251" s="165"/>
      <c r="K251" s="165"/>
      <c r="L251" s="165"/>
      <c r="Q251" s="40"/>
    </row>
    <row r="252" spans="1:17" ht="13.5" customHeight="1" x14ac:dyDescent="0.45">
      <c r="A252" s="252" t="s">
        <v>127</v>
      </c>
      <c r="B252" s="253"/>
      <c r="C252" s="97" t="s">
        <v>128</v>
      </c>
      <c r="D252" s="97"/>
      <c r="E252" s="97"/>
      <c r="F252" s="97"/>
      <c r="G252" s="98"/>
      <c r="H252" s="97" t="s">
        <v>129</v>
      </c>
      <c r="I252" s="97"/>
      <c r="J252" s="97"/>
      <c r="K252" s="97"/>
      <c r="L252" s="98"/>
      <c r="M252" s="97" t="s">
        <v>130</v>
      </c>
      <c r="N252" s="97"/>
      <c r="O252" s="98"/>
      <c r="Q252" s="40"/>
    </row>
    <row r="253" spans="1:17" ht="13.2" x14ac:dyDescent="0.45">
      <c r="A253" s="254" t="str">
        <f>D244</f>
        <v/>
      </c>
      <c r="B253" s="255"/>
      <c r="C253" s="251" t="str">
        <f>C242</f>
        <v/>
      </c>
      <c r="D253" s="243"/>
      <c r="E253" s="243" t="str">
        <f>E242</f>
        <v/>
      </c>
      <c r="F253" s="243"/>
      <c r="G253" s="244"/>
      <c r="H253" s="247" t="str">
        <f>D247</f>
        <v/>
      </c>
      <c r="I253" s="245"/>
      <c r="J253" s="245"/>
      <c r="K253" s="245"/>
      <c r="L253" s="246"/>
      <c r="O253" s="84"/>
      <c r="Q253" s="40"/>
    </row>
    <row r="254" spans="1:17" ht="13.2" x14ac:dyDescent="0.45">
      <c r="A254" s="254"/>
      <c r="B254" s="255"/>
      <c r="C254" s="251" t="str">
        <f>C243</f>
        <v/>
      </c>
      <c r="D254" s="243"/>
      <c r="E254" s="243" t="str">
        <f>E243</f>
        <v/>
      </c>
      <c r="F254" s="243"/>
      <c r="G254" s="244"/>
      <c r="H254" s="40" t="s">
        <v>131</v>
      </c>
      <c r="L254" s="84"/>
      <c r="O254" s="84"/>
      <c r="Q254" s="40"/>
    </row>
    <row r="255" spans="1:17" ht="10.5" customHeight="1" x14ac:dyDescent="0.45">
      <c r="A255" s="256"/>
      <c r="B255" s="257"/>
      <c r="C255" s="247"/>
      <c r="D255" s="245"/>
      <c r="E255" s="245"/>
      <c r="F255" s="245"/>
      <c r="G255" s="246"/>
      <c r="H255" s="247" t="str">
        <f>L247</f>
        <v/>
      </c>
      <c r="I255" s="245"/>
      <c r="J255" s="245"/>
      <c r="K255" s="245"/>
      <c r="L255" s="246"/>
      <c r="M255" s="85"/>
      <c r="N255" s="85"/>
      <c r="O255" s="83"/>
      <c r="Q255" s="40"/>
    </row>
    <row r="256" spans="1:17" ht="13.2" x14ac:dyDescent="0.45">
      <c r="A256" s="40" t="s">
        <v>132</v>
      </c>
      <c r="Q256" s="40"/>
    </row>
    <row r="257" spans="1:18" ht="13.2" x14ac:dyDescent="0.45">
      <c r="A257" s="40" t="s">
        <v>133</v>
      </c>
      <c r="Q257" s="40"/>
    </row>
    <row r="258" spans="1:18" ht="13.2" x14ac:dyDescent="0.45">
      <c r="Q258" s="40"/>
    </row>
    <row r="259" spans="1:18" ht="24.75" customHeight="1" x14ac:dyDescent="0.45">
      <c r="C259" s="165" t="s">
        <v>134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Q259" s="65">
        <v>7</v>
      </c>
    </row>
    <row r="260" spans="1:18" ht="14.25" customHeight="1" thickBot="1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8" ht="19.5" customHeight="1" x14ac:dyDescent="0.45">
      <c r="A261" s="166" t="s">
        <v>49</v>
      </c>
      <c r="B261" s="167"/>
      <c r="C261" s="168" t="s">
        <v>50</v>
      </c>
      <c r="D261" s="169"/>
      <c r="E261" s="170"/>
      <c r="F261" s="41"/>
      <c r="G261" s="41"/>
      <c r="H261" s="41"/>
      <c r="I261" s="242" t="s">
        <v>51</v>
      </c>
      <c r="J261" s="242"/>
      <c r="K261" s="187" t="str">
        <f>$K$3</f>
        <v>2024/3/xx</v>
      </c>
      <c r="L261" s="187"/>
      <c r="M261" s="187"/>
      <c r="N261" s="187"/>
      <c r="O261" s="187"/>
      <c r="P261" s="111"/>
      <c r="Q261" s="79"/>
    </row>
    <row r="262" spans="1:18" ht="24.75" customHeight="1" thickBot="1" x14ac:dyDescent="0.5">
      <c r="A262" s="176">
        <v>26</v>
      </c>
      <c r="B262" s="177"/>
      <c r="C262" s="178" t="s">
        <v>52</v>
      </c>
      <c r="D262" s="179"/>
      <c r="E262" s="180"/>
    </row>
    <row r="263" spans="1:18" ht="30" customHeight="1" thickBot="1" x14ac:dyDescent="0.5">
      <c r="A263" s="157" t="s">
        <v>123</v>
      </c>
      <c r="B263" s="158"/>
      <c r="C263" s="159"/>
      <c r="D263" s="160" t="s">
        <v>53</v>
      </c>
      <c r="E263" s="161"/>
      <c r="F263" s="162" t="str">
        <f>F220</f>
        <v>南部（浦和）</v>
      </c>
      <c r="G263" s="162"/>
      <c r="H263" s="163"/>
      <c r="I263" s="160" t="s">
        <v>54</v>
      </c>
      <c r="J263" s="164"/>
      <c r="K263" s="171">
        <f>$K$5</f>
        <v>45383</v>
      </c>
      <c r="L263" s="172"/>
      <c r="M263" s="173"/>
      <c r="N263" s="174"/>
      <c r="O263" s="175"/>
      <c r="P263" s="112"/>
    </row>
    <row r="264" spans="1:18" ht="23.25" customHeight="1" x14ac:dyDescent="0.45">
      <c r="A264" s="42" t="s">
        <v>55</v>
      </c>
      <c r="B264" s="45" t="s">
        <v>56</v>
      </c>
      <c r="C264" s="45" t="s">
        <v>57</v>
      </c>
      <c r="D264" s="45" t="s">
        <v>58</v>
      </c>
      <c r="E264" s="45" t="s">
        <v>59</v>
      </c>
      <c r="F264" s="45" t="s">
        <v>60</v>
      </c>
      <c r="G264" s="45" t="s">
        <v>61</v>
      </c>
      <c r="H264" s="45" t="s">
        <v>62</v>
      </c>
      <c r="I264" s="45" t="s">
        <v>63</v>
      </c>
      <c r="J264" s="43" t="s">
        <v>64</v>
      </c>
      <c r="K264" s="99" t="s">
        <v>106</v>
      </c>
      <c r="L264" s="100" t="s">
        <v>65</v>
      </c>
      <c r="M264" s="186" t="s">
        <v>66</v>
      </c>
      <c r="N264" s="186"/>
      <c r="O264" s="300"/>
      <c r="P264" s="49"/>
    </row>
    <row r="265" spans="1:18" ht="18.75" customHeight="1" thickBot="1" x14ac:dyDescent="0.5">
      <c r="A265" s="108"/>
      <c r="B265" s="108"/>
      <c r="C265" s="108"/>
      <c r="D265" s="109"/>
      <c r="E265" s="108"/>
      <c r="F265" s="108"/>
      <c r="G265" s="108"/>
      <c r="H265" s="108"/>
      <c r="I265" s="108"/>
      <c r="J265" s="110"/>
      <c r="K265" s="80"/>
      <c r="L265" s="81"/>
      <c r="M265" s="266"/>
      <c r="N265" s="266"/>
      <c r="O265" s="267"/>
      <c r="P265" s="113"/>
      <c r="Q265" s="65">
        <v>0</v>
      </c>
      <c r="R265" s="79" t="s">
        <v>124</v>
      </c>
    </row>
    <row r="266" spans="1:18" ht="19.5" customHeight="1" x14ac:dyDescent="0.45">
      <c r="A266" s="185" t="s">
        <v>67</v>
      </c>
      <c r="B266" s="186"/>
      <c r="C266" s="186"/>
      <c r="D266" s="186" t="s">
        <v>68</v>
      </c>
      <c r="E266" s="186"/>
      <c r="F266" s="186"/>
      <c r="G266" s="186"/>
      <c r="H266" s="186" t="s">
        <v>69</v>
      </c>
      <c r="I266" s="186"/>
      <c r="J266" s="186"/>
      <c r="K266" s="186"/>
      <c r="L266" s="301" t="s">
        <v>70</v>
      </c>
      <c r="M266" s="302"/>
      <c r="N266" s="302"/>
      <c r="O266" s="303"/>
      <c r="P266" s="114"/>
    </row>
    <row r="267" spans="1:18" ht="24" customHeight="1" thickBot="1" x14ac:dyDescent="0.5">
      <c r="A267" s="292"/>
      <c r="B267" s="225"/>
      <c r="C267" s="225"/>
      <c r="D267" s="293"/>
      <c r="E267" s="294"/>
      <c r="F267" s="294"/>
      <c r="G267" s="295"/>
      <c r="H267" s="225" t="s">
        <v>104</v>
      </c>
      <c r="I267" s="225"/>
      <c r="J267" s="225"/>
      <c r="K267" s="225"/>
      <c r="L267" s="296"/>
      <c r="M267" s="297"/>
      <c r="N267" s="297"/>
      <c r="O267" s="298"/>
      <c r="P267" s="49"/>
    </row>
    <row r="268" spans="1:18" ht="15" customHeight="1" x14ac:dyDescent="0.45">
      <c r="A268" s="185" t="s">
        <v>71</v>
      </c>
      <c r="B268" s="186"/>
      <c r="C268" s="186"/>
      <c r="D268" s="186"/>
      <c r="E268" s="186"/>
      <c r="F268" s="186" t="s">
        <v>72</v>
      </c>
      <c r="G268" s="186"/>
      <c r="H268" s="45" t="s">
        <v>73</v>
      </c>
      <c r="I268" s="271" t="s">
        <v>74</v>
      </c>
      <c r="J268" s="272"/>
      <c r="K268" s="272"/>
      <c r="L268" s="272"/>
      <c r="M268" s="299"/>
      <c r="N268" s="186" t="s">
        <v>75</v>
      </c>
      <c r="O268" s="300"/>
      <c r="P268" s="49"/>
    </row>
    <row r="269" spans="1:18" ht="16.5" customHeight="1" x14ac:dyDescent="0.45">
      <c r="A269" s="54" t="s">
        <v>76</v>
      </c>
      <c r="B269" s="276"/>
      <c r="C269" s="277"/>
      <c r="D269" s="278"/>
      <c r="E269" s="277"/>
      <c r="F269" s="279"/>
      <c r="G269" s="279"/>
      <c r="H269" s="82"/>
      <c r="I269" s="280"/>
      <c r="J269" s="281"/>
      <c r="K269" s="281"/>
      <c r="L269" s="281"/>
      <c r="M269" s="282"/>
      <c r="N269" s="286" t="str">
        <f>IF(OR(I269="",K263=""),"",DATEDIF(I269,K263,"y"))</f>
        <v/>
      </c>
      <c r="O269" s="287"/>
      <c r="P269" s="115"/>
    </row>
    <row r="270" spans="1:18" ht="34.5" customHeight="1" thickBot="1" x14ac:dyDescent="0.5">
      <c r="A270" s="55" t="s">
        <v>77</v>
      </c>
      <c r="B270" s="290"/>
      <c r="C270" s="236"/>
      <c r="D270" s="234"/>
      <c r="E270" s="236"/>
      <c r="F270" s="291"/>
      <c r="G270" s="291"/>
      <c r="H270" s="56" t="s">
        <v>78</v>
      </c>
      <c r="I270" s="283"/>
      <c r="J270" s="284"/>
      <c r="K270" s="284"/>
      <c r="L270" s="284"/>
      <c r="M270" s="285"/>
      <c r="N270" s="288"/>
      <c r="O270" s="289"/>
      <c r="P270" s="115"/>
    </row>
    <row r="271" spans="1:18" ht="15" customHeight="1" x14ac:dyDescent="0.45">
      <c r="A271" s="185" t="s">
        <v>79</v>
      </c>
      <c r="B271" s="186"/>
      <c r="C271" s="186"/>
      <c r="D271" s="268" t="s">
        <v>80</v>
      </c>
      <c r="E271" s="269"/>
      <c r="F271" s="269"/>
      <c r="G271" s="269"/>
      <c r="H271" s="269"/>
      <c r="I271" s="269"/>
      <c r="J271" s="269"/>
      <c r="K271" s="270"/>
      <c r="L271" s="271" t="s">
        <v>81</v>
      </c>
      <c r="M271" s="272"/>
      <c r="N271" s="272"/>
      <c r="O271" s="273"/>
      <c r="P271" s="116"/>
    </row>
    <row r="272" spans="1:18" ht="27.75" customHeight="1" thickBot="1" x14ac:dyDescent="0.5">
      <c r="A272" s="274"/>
      <c r="B272" s="275"/>
      <c r="C272" s="27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117"/>
    </row>
    <row r="273" spans="1:17" ht="21" customHeight="1" thickBot="1" x14ac:dyDescent="0.5">
      <c r="A273" s="222" t="s">
        <v>174</v>
      </c>
      <c r="B273" s="223"/>
      <c r="C273" s="223"/>
      <c r="D273" s="223"/>
      <c r="E273" s="223"/>
      <c r="F273" s="223"/>
      <c r="G273" s="223"/>
      <c r="H273" s="223"/>
      <c r="I273" s="223"/>
      <c r="J273" s="223"/>
      <c r="K273" s="224"/>
      <c r="L273" s="225"/>
      <c r="M273" s="225"/>
      <c r="N273" s="225"/>
      <c r="O273" s="226"/>
      <c r="P273" s="117"/>
    </row>
    <row r="274" spans="1:17" ht="18" customHeight="1" thickBot="1" x14ac:dyDescent="0.5">
      <c r="A274" s="221" t="s">
        <v>82</v>
      </c>
      <c r="B274" s="221"/>
      <c r="C274" s="221"/>
      <c r="D274" s="221"/>
      <c r="E274" s="221"/>
      <c r="F274" s="221"/>
      <c r="G274" s="181"/>
      <c r="H274" s="182"/>
      <c r="I274" s="164" t="s">
        <v>107</v>
      </c>
      <c r="J274" s="164"/>
      <c r="K274" s="164"/>
      <c r="L274" s="164"/>
      <c r="M274" s="183"/>
      <c r="N274" s="183"/>
      <c r="O274" s="184"/>
      <c r="P274" s="49"/>
    </row>
    <row r="275" spans="1:17" ht="19.5" customHeight="1" x14ac:dyDescent="0.45">
      <c r="A275" s="101">
        <v>1</v>
      </c>
      <c r="B275" s="227" t="s">
        <v>108</v>
      </c>
      <c r="C275" s="228"/>
      <c r="D275" s="101">
        <v>2</v>
      </c>
      <c r="E275" s="217" t="s">
        <v>109</v>
      </c>
      <c r="F275" s="217"/>
      <c r="G275" s="217"/>
      <c r="H275" s="217"/>
      <c r="I275" s="218"/>
      <c r="J275" s="101">
        <v>3</v>
      </c>
      <c r="K275" s="217" t="s">
        <v>110</v>
      </c>
      <c r="L275" s="218"/>
      <c r="M275" s="101">
        <v>4</v>
      </c>
      <c r="N275" s="217" t="s">
        <v>111</v>
      </c>
      <c r="O275" s="218"/>
      <c r="P275" s="118"/>
      <c r="Q275" s="40"/>
    </row>
    <row r="276" spans="1:17" ht="19.5" customHeight="1" x14ac:dyDescent="0.45">
      <c r="A276" s="101">
        <v>5</v>
      </c>
      <c r="B276" s="217" t="s">
        <v>112</v>
      </c>
      <c r="C276" s="218"/>
      <c r="D276" s="102">
        <v>6</v>
      </c>
      <c r="E276" s="219" t="s">
        <v>113</v>
      </c>
      <c r="F276" s="220"/>
      <c r="G276" s="101">
        <v>7</v>
      </c>
      <c r="H276" s="217" t="s">
        <v>114</v>
      </c>
      <c r="I276" s="218"/>
      <c r="J276" s="101">
        <v>8</v>
      </c>
      <c r="K276" s="103" t="s">
        <v>115</v>
      </c>
      <c r="L276" s="103"/>
      <c r="M276" s="101">
        <v>9</v>
      </c>
      <c r="N276" s="217" t="s">
        <v>116</v>
      </c>
      <c r="O276" s="218"/>
      <c r="P276" s="118"/>
      <c r="Q276" s="40"/>
    </row>
    <row r="277" spans="1:17" ht="19.5" customHeight="1" x14ac:dyDescent="0.45">
      <c r="A277" s="101">
        <v>10</v>
      </c>
      <c r="B277" s="217" t="s">
        <v>117</v>
      </c>
      <c r="C277" s="218"/>
      <c r="D277" s="102">
        <v>11</v>
      </c>
      <c r="E277" s="104" t="s">
        <v>118</v>
      </c>
      <c r="F277" s="105"/>
      <c r="G277" s="101"/>
      <c r="H277" s="103"/>
      <c r="I277" s="106"/>
      <c r="J277" s="101">
        <v>12</v>
      </c>
      <c r="K277" s="217" t="s">
        <v>119</v>
      </c>
      <c r="L277" s="217"/>
      <c r="M277" s="217"/>
      <c r="N277" s="217"/>
      <c r="O277" s="218"/>
      <c r="P277" s="118"/>
      <c r="Q277" s="40"/>
    </row>
    <row r="278" spans="1:17" ht="19.5" customHeight="1" x14ac:dyDescent="0.45">
      <c r="A278" s="101">
        <v>13</v>
      </c>
      <c r="B278" s="217" t="s">
        <v>120</v>
      </c>
      <c r="C278" s="218"/>
      <c r="D278" s="102">
        <v>14</v>
      </c>
      <c r="E278" s="219" t="s">
        <v>121</v>
      </c>
      <c r="F278" s="220"/>
      <c r="G278" s="101">
        <v>15</v>
      </c>
      <c r="H278" s="217" t="s">
        <v>122</v>
      </c>
      <c r="I278" s="218"/>
      <c r="J278" s="101"/>
      <c r="K278" s="103"/>
      <c r="L278" s="103"/>
      <c r="M278" s="107"/>
      <c r="N278" s="217"/>
      <c r="O278" s="218"/>
      <c r="P278" s="118"/>
      <c r="Q278" s="40"/>
    </row>
    <row r="279" spans="1:17" ht="31.5" customHeight="1" thickBot="1" x14ac:dyDescent="0.5">
      <c r="A279" s="232" t="s">
        <v>83</v>
      </c>
      <c r="B279" s="233"/>
      <c r="C279" s="234"/>
      <c r="D279" s="235"/>
      <c r="E279" s="235"/>
      <c r="F279" s="236"/>
      <c r="G279" s="57" t="s">
        <v>84</v>
      </c>
      <c r="H279" s="234"/>
      <c r="I279" s="236"/>
      <c r="J279" s="237" t="s">
        <v>85</v>
      </c>
      <c r="K279" s="238"/>
      <c r="L279" s="239"/>
      <c r="M279" s="240"/>
      <c r="N279" s="240"/>
      <c r="O279" s="241"/>
      <c r="P279" s="119"/>
    </row>
    <row r="280" spans="1:17" ht="24" customHeight="1" x14ac:dyDescent="0.45">
      <c r="A280" s="46" t="s">
        <v>47</v>
      </c>
      <c r="B280" s="49"/>
      <c r="C280" s="49"/>
      <c r="D280" s="49"/>
      <c r="E280" s="49"/>
      <c r="F280" s="49"/>
      <c r="G280" s="49"/>
      <c r="H280" s="49"/>
      <c r="J280" s="47"/>
      <c r="K280" s="47"/>
      <c r="L280" s="48"/>
      <c r="M280" s="48"/>
      <c r="N280" s="48"/>
      <c r="O280" s="48"/>
      <c r="P280" s="120"/>
    </row>
    <row r="281" spans="1:17" ht="18.75" customHeight="1" x14ac:dyDescent="0.45">
      <c r="G281" s="250" t="s">
        <v>86</v>
      </c>
      <c r="H281" s="250"/>
      <c r="I281" s="250"/>
    </row>
    <row r="282" spans="1:17" ht="18.75" customHeight="1" x14ac:dyDescent="0.45">
      <c r="A282" s="50"/>
      <c r="B282" s="50"/>
      <c r="C282" s="50"/>
      <c r="D282" s="50"/>
      <c r="E282" s="50"/>
      <c r="F282" s="50"/>
      <c r="G282" s="250"/>
      <c r="H282" s="250"/>
      <c r="I282" s="250"/>
      <c r="J282" s="50"/>
      <c r="K282" s="50"/>
      <c r="L282" s="50"/>
      <c r="M282" s="50"/>
      <c r="N282" s="50"/>
      <c r="O282" s="50"/>
    </row>
    <row r="283" spans="1:17" x14ac:dyDescent="0.45">
      <c r="D283" s="165" t="s">
        <v>87</v>
      </c>
      <c r="E283" s="165"/>
      <c r="F283" s="165"/>
      <c r="G283" s="165"/>
      <c r="H283" s="165"/>
      <c r="I283" s="165"/>
      <c r="J283" s="165"/>
      <c r="K283" s="165"/>
      <c r="L283" s="165"/>
    </row>
    <row r="284" spans="1:17" ht="20.25" customHeight="1" thickBot="1" x14ac:dyDescent="0.5">
      <c r="C284" s="41"/>
      <c r="D284" s="41"/>
      <c r="E284" s="41"/>
      <c r="F284" s="41"/>
      <c r="G284" s="41"/>
      <c r="H284" s="41"/>
      <c r="I284" s="242" t="s">
        <v>51</v>
      </c>
      <c r="J284" s="242"/>
      <c r="K284" s="187" t="str">
        <f>K261</f>
        <v>2024/3/xx</v>
      </c>
      <c r="L284" s="187"/>
      <c r="M284" s="187"/>
      <c r="N284" s="187"/>
      <c r="O284" s="187"/>
      <c r="P284" s="121"/>
    </row>
    <row r="285" spans="1:17" ht="19.5" customHeight="1" x14ac:dyDescent="0.45">
      <c r="A285" s="166" t="s">
        <v>76</v>
      </c>
      <c r="B285" s="209"/>
      <c r="C285" s="210" t="str">
        <f>IF(B269="","",B269)</f>
        <v/>
      </c>
      <c r="D285" s="211"/>
      <c r="E285" s="212" t="str">
        <f>IF(D269="","",D269)</f>
        <v/>
      </c>
      <c r="F285" s="213"/>
      <c r="G285" s="214" t="s">
        <v>54</v>
      </c>
      <c r="H285" s="215"/>
      <c r="I285" s="216"/>
      <c r="J285" s="149">
        <f>K263</f>
        <v>45383</v>
      </c>
      <c r="K285" s="150"/>
      <c r="L285" s="150"/>
      <c r="M285" s="150"/>
      <c r="N285" s="150"/>
      <c r="O285" s="151"/>
      <c r="P285" s="122"/>
    </row>
    <row r="286" spans="1:17" ht="31.5" customHeight="1" thickBot="1" x14ac:dyDescent="0.5">
      <c r="A286" s="188" t="s">
        <v>77</v>
      </c>
      <c r="B286" s="189"/>
      <c r="C286" s="190" t="str">
        <f>IF(B270="","",B270)</f>
        <v/>
      </c>
      <c r="D286" s="191"/>
      <c r="E286" s="192" t="str">
        <f>IF(D270="","",D270)</f>
        <v/>
      </c>
      <c r="F286" s="193"/>
      <c r="G286" s="194" t="s">
        <v>53</v>
      </c>
      <c r="H286" s="195"/>
      <c r="I286" s="196"/>
      <c r="J286" s="197" t="str">
        <f>F263</f>
        <v>南部（浦和）</v>
      </c>
      <c r="K286" s="197"/>
      <c r="L286" s="197"/>
      <c r="M286" s="197"/>
      <c r="N286" s="197"/>
      <c r="O286" s="198"/>
      <c r="P286" s="122"/>
    </row>
    <row r="287" spans="1:17" ht="15.75" customHeight="1" x14ac:dyDescent="0.45">
      <c r="A287" s="199" t="s">
        <v>89</v>
      </c>
      <c r="B287" s="200"/>
      <c r="C287" s="200"/>
      <c r="D287" s="203" t="str">
        <f>IF(Q265=0,"",CHOOSE(Q265,"初段","二段","三段","四段","五段","六段","七段","八段","錬士","教士"))</f>
        <v/>
      </c>
      <c r="E287" s="204"/>
      <c r="F287" s="204"/>
      <c r="G287" s="204"/>
      <c r="H287" s="204"/>
      <c r="I287" s="204"/>
      <c r="J287" s="204"/>
      <c r="K287" s="204"/>
      <c r="L287" s="204"/>
      <c r="M287" s="205"/>
      <c r="N287" s="248" t="s">
        <v>90</v>
      </c>
      <c r="O287" s="249"/>
      <c r="P287" s="49"/>
    </row>
    <row r="288" spans="1:17" ht="24" customHeight="1" thickBot="1" x14ac:dyDescent="0.5">
      <c r="A288" s="201"/>
      <c r="B288" s="202"/>
      <c r="C288" s="202"/>
      <c r="D288" s="206"/>
      <c r="E288" s="207"/>
      <c r="F288" s="207"/>
      <c r="G288" s="207"/>
      <c r="H288" s="207"/>
      <c r="I288" s="207"/>
      <c r="J288" s="207"/>
      <c r="K288" s="207"/>
      <c r="L288" s="207"/>
      <c r="M288" s="208"/>
      <c r="N288" s="44" t="str">
        <f>IF(K265="○","形","")</f>
        <v/>
      </c>
      <c r="O288" s="51" t="str">
        <f>IF(L265="○","学科","")</f>
        <v/>
      </c>
      <c r="P288" s="49"/>
    </row>
    <row r="289" spans="1:17" ht="16.5" customHeight="1" x14ac:dyDescent="0.45">
      <c r="A289" s="152" t="s">
        <v>79</v>
      </c>
      <c r="B289" s="153"/>
      <c r="C289" s="153"/>
      <c r="D289" s="154" t="s">
        <v>80</v>
      </c>
      <c r="E289" s="154"/>
      <c r="F289" s="154"/>
      <c r="G289" s="154"/>
      <c r="H289" s="154"/>
      <c r="I289" s="154"/>
      <c r="J289" s="154"/>
      <c r="K289" s="154"/>
      <c r="L289" s="230" t="s">
        <v>81</v>
      </c>
      <c r="M289" s="230"/>
      <c r="N289" s="230"/>
      <c r="O289" s="231"/>
      <c r="P289" s="116"/>
    </row>
    <row r="290" spans="1:17" ht="27.75" customHeight="1" thickBot="1" x14ac:dyDescent="0.5">
      <c r="A290" s="229" t="str">
        <f>IF(A272="","",A272)</f>
        <v/>
      </c>
      <c r="B290" s="155"/>
      <c r="C290" s="155"/>
      <c r="D290" s="155" t="str">
        <f>IF(D272="","",D272)</f>
        <v/>
      </c>
      <c r="E290" s="155"/>
      <c r="F290" s="155"/>
      <c r="G290" s="155"/>
      <c r="H290" s="155"/>
      <c r="I290" s="155"/>
      <c r="J290" s="155"/>
      <c r="K290" s="155"/>
      <c r="L290" s="155" t="str">
        <f>IF(L272="","",L272)</f>
        <v/>
      </c>
      <c r="M290" s="155"/>
      <c r="N290" s="155"/>
      <c r="O290" s="156"/>
      <c r="P290" s="115"/>
    </row>
    <row r="291" spans="1:17" ht="30" customHeight="1" thickBot="1" x14ac:dyDescent="0.5">
      <c r="A291" s="258" t="s">
        <v>83</v>
      </c>
      <c r="B291" s="259"/>
      <c r="C291" s="260" t="str">
        <f>IF(C279="","",C279)</f>
        <v/>
      </c>
      <c r="D291" s="261"/>
      <c r="E291" s="261"/>
      <c r="F291" s="262"/>
      <c r="G291" s="58" t="s">
        <v>84</v>
      </c>
      <c r="H291" s="260" t="str">
        <f>IF(H279="","",H279)</f>
        <v/>
      </c>
      <c r="I291" s="263"/>
      <c r="J291" s="258" t="s">
        <v>85</v>
      </c>
      <c r="K291" s="259"/>
      <c r="L291" s="264" t="str">
        <f>IF(L279="","",L279)</f>
        <v/>
      </c>
      <c r="M291" s="264"/>
      <c r="N291" s="264"/>
      <c r="O291" s="265"/>
      <c r="P291" s="122"/>
    </row>
    <row r="292" spans="1:17" ht="11.25" customHeight="1" x14ac:dyDescent="0.45">
      <c r="G292" s="243" t="s">
        <v>125</v>
      </c>
      <c r="H292" s="243"/>
      <c r="I292" s="243"/>
      <c r="Q292" s="40"/>
    </row>
    <row r="293" spans="1:17" ht="11.25" customHeight="1" x14ac:dyDescent="0.45">
      <c r="A293" s="50"/>
      <c r="B293" s="50"/>
      <c r="C293" s="50"/>
      <c r="D293" s="50"/>
      <c r="E293" s="50"/>
      <c r="F293" s="50"/>
      <c r="G293" s="243"/>
      <c r="H293" s="243"/>
      <c r="I293" s="243"/>
      <c r="J293" s="50"/>
      <c r="K293" s="50"/>
      <c r="L293" s="50"/>
      <c r="M293" s="50"/>
      <c r="N293" s="50"/>
      <c r="O293" s="50"/>
      <c r="Q293" s="40"/>
    </row>
    <row r="294" spans="1:17" ht="30" customHeight="1" x14ac:dyDescent="0.45">
      <c r="D294" s="165" t="s">
        <v>126</v>
      </c>
      <c r="E294" s="165"/>
      <c r="F294" s="165"/>
      <c r="G294" s="165"/>
      <c r="H294" s="165"/>
      <c r="I294" s="165"/>
      <c r="J294" s="165"/>
      <c r="K294" s="165"/>
      <c r="L294" s="165"/>
      <c r="Q294" s="40"/>
    </row>
    <row r="295" spans="1:17" ht="13.5" customHeight="1" x14ac:dyDescent="0.45">
      <c r="A295" s="252" t="s">
        <v>127</v>
      </c>
      <c r="B295" s="253"/>
      <c r="C295" s="97" t="s">
        <v>128</v>
      </c>
      <c r="D295" s="97"/>
      <c r="E295" s="97"/>
      <c r="F295" s="97"/>
      <c r="G295" s="98"/>
      <c r="H295" s="97" t="s">
        <v>129</v>
      </c>
      <c r="I295" s="97"/>
      <c r="J295" s="97"/>
      <c r="K295" s="97"/>
      <c r="L295" s="98"/>
      <c r="M295" s="97" t="s">
        <v>130</v>
      </c>
      <c r="N295" s="97"/>
      <c r="O295" s="98"/>
      <c r="Q295" s="40"/>
    </row>
    <row r="296" spans="1:17" ht="13.2" x14ac:dyDescent="0.45">
      <c r="A296" s="254" t="str">
        <f>D287</f>
        <v/>
      </c>
      <c r="B296" s="255"/>
      <c r="C296" s="251" t="str">
        <f>C285</f>
        <v/>
      </c>
      <c r="D296" s="243"/>
      <c r="E296" s="243" t="str">
        <f>E285</f>
        <v/>
      </c>
      <c r="F296" s="243"/>
      <c r="G296" s="244"/>
      <c r="H296" s="247" t="str">
        <f>D290</f>
        <v/>
      </c>
      <c r="I296" s="245"/>
      <c r="J296" s="245"/>
      <c r="K296" s="245"/>
      <c r="L296" s="246"/>
      <c r="O296" s="84"/>
      <c r="Q296" s="40"/>
    </row>
    <row r="297" spans="1:17" ht="13.2" x14ac:dyDescent="0.45">
      <c r="A297" s="254"/>
      <c r="B297" s="255"/>
      <c r="C297" s="251" t="str">
        <f>C286</f>
        <v/>
      </c>
      <c r="D297" s="243"/>
      <c r="E297" s="243" t="str">
        <f>E286</f>
        <v/>
      </c>
      <c r="F297" s="243"/>
      <c r="G297" s="244"/>
      <c r="H297" s="40" t="s">
        <v>131</v>
      </c>
      <c r="L297" s="84"/>
      <c r="O297" s="84"/>
      <c r="Q297" s="40"/>
    </row>
    <row r="298" spans="1:17" ht="10.5" customHeight="1" x14ac:dyDescent="0.45">
      <c r="A298" s="256"/>
      <c r="B298" s="257"/>
      <c r="C298" s="247"/>
      <c r="D298" s="245"/>
      <c r="E298" s="245"/>
      <c r="F298" s="245"/>
      <c r="G298" s="246"/>
      <c r="H298" s="247" t="str">
        <f>L290</f>
        <v/>
      </c>
      <c r="I298" s="245"/>
      <c r="J298" s="245"/>
      <c r="K298" s="245"/>
      <c r="L298" s="246"/>
      <c r="M298" s="85"/>
      <c r="N298" s="85"/>
      <c r="O298" s="83"/>
      <c r="Q298" s="40"/>
    </row>
    <row r="299" spans="1:17" ht="13.2" x14ac:dyDescent="0.45">
      <c r="A299" s="40" t="s">
        <v>132</v>
      </c>
      <c r="Q299" s="40"/>
    </row>
    <row r="300" spans="1:17" ht="13.2" x14ac:dyDescent="0.45">
      <c r="A300" s="40" t="s">
        <v>133</v>
      </c>
      <c r="Q300" s="40"/>
    </row>
    <row r="301" spans="1:17" ht="13.2" x14ac:dyDescent="0.45">
      <c r="Q301" s="40"/>
    </row>
    <row r="302" spans="1:17" ht="24.75" customHeight="1" x14ac:dyDescent="0.45">
      <c r="C302" s="165" t="s">
        <v>134</v>
      </c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Q302" s="65">
        <v>8</v>
      </c>
    </row>
    <row r="303" spans="1:17" ht="14.25" customHeight="1" thickBot="1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7" ht="19.5" customHeight="1" x14ac:dyDescent="0.45">
      <c r="A304" s="166" t="s">
        <v>49</v>
      </c>
      <c r="B304" s="167"/>
      <c r="C304" s="168" t="s">
        <v>50</v>
      </c>
      <c r="D304" s="169"/>
      <c r="E304" s="170"/>
      <c r="F304" s="41"/>
      <c r="G304" s="41"/>
      <c r="H304" s="41"/>
      <c r="I304" s="242" t="s">
        <v>51</v>
      </c>
      <c r="J304" s="242"/>
      <c r="K304" s="187" t="str">
        <f>$K$3</f>
        <v>2024/3/xx</v>
      </c>
      <c r="L304" s="187"/>
      <c r="M304" s="187"/>
      <c r="N304" s="187"/>
      <c r="O304" s="187"/>
      <c r="P304" s="111"/>
      <c r="Q304" s="79"/>
    </row>
    <row r="305" spans="1:18" ht="24.75" customHeight="1" thickBot="1" x14ac:dyDescent="0.5">
      <c r="A305" s="176">
        <v>26</v>
      </c>
      <c r="B305" s="177"/>
      <c r="C305" s="178" t="s">
        <v>52</v>
      </c>
      <c r="D305" s="179"/>
      <c r="E305" s="180"/>
    </row>
    <row r="306" spans="1:18" ht="30" customHeight="1" thickBot="1" x14ac:dyDescent="0.5">
      <c r="A306" s="157" t="s">
        <v>123</v>
      </c>
      <c r="B306" s="158"/>
      <c r="C306" s="159"/>
      <c r="D306" s="160" t="s">
        <v>53</v>
      </c>
      <c r="E306" s="161"/>
      <c r="F306" s="162" t="str">
        <f>F263</f>
        <v>南部（浦和）</v>
      </c>
      <c r="G306" s="162"/>
      <c r="H306" s="163"/>
      <c r="I306" s="160" t="s">
        <v>54</v>
      </c>
      <c r="J306" s="164"/>
      <c r="K306" s="171">
        <f>$K$5</f>
        <v>45383</v>
      </c>
      <c r="L306" s="172"/>
      <c r="M306" s="173"/>
      <c r="N306" s="174"/>
      <c r="O306" s="175"/>
      <c r="P306" s="112"/>
    </row>
    <row r="307" spans="1:18" ht="23.25" customHeight="1" x14ac:dyDescent="0.45">
      <c r="A307" s="42" t="s">
        <v>55</v>
      </c>
      <c r="B307" s="45" t="s">
        <v>56</v>
      </c>
      <c r="C307" s="45" t="s">
        <v>57</v>
      </c>
      <c r="D307" s="45" t="s">
        <v>58</v>
      </c>
      <c r="E307" s="45" t="s">
        <v>59</v>
      </c>
      <c r="F307" s="45" t="s">
        <v>60</v>
      </c>
      <c r="G307" s="45" t="s">
        <v>61</v>
      </c>
      <c r="H307" s="45" t="s">
        <v>62</v>
      </c>
      <c r="I307" s="45" t="s">
        <v>63</v>
      </c>
      <c r="J307" s="43" t="s">
        <v>64</v>
      </c>
      <c r="K307" s="99" t="s">
        <v>106</v>
      </c>
      <c r="L307" s="100" t="s">
        <v>65</v>
      </c>
      <c r="M307" s="186" t="s">
        <v>66</v>
      </c>
      <c r="N307" s="186"/>
      <c r="O307" s="300"/>
      <c r="P307" s="49"/>
    </row>
    <row r="308" spans="1:18" ht="18.75" customHeight="1" thickBot="1" x14ac:dyDescent="0.5">
      <c r="A308" s="108"/>
      <c r="B308" s="108"/>
      <c r="C308" s="108"/>
      <c r="D308" s="109"/>
      <c r="E308" s="108"/>
      <c r="F308" s="108"/>
      <c r="G308" s="108"/>
      <c r="H308" s="108"/>
      <c r="I308" s="108"/>
      <c r="J308" s="110"/>
      <c r="K308" s="80"/>
      <c r="L308" s="81"/>
      <c r="M308" s="266"/>
      <c r="N308" s="266"/>
      <c r="O308" s="267"/>
      <c r="P308" s="113"/>
      <c r="Q308" s="65">
        <v>0</v>
      </c>
      <c r="R308" s="79" t="s">
        <v>124</v>
      </c>
    </row>
    <row r="309" spans="1:18" ht="19.5" customHeight="1" x14ac:dyDescent="0.45">
      <c r="A309" s="185" t="s">
        <v>67</v>
      </c>
      <c r="B309" s="186"/>
      <c r="C309" s="186"/>
      <c r="D309" s="186" t="s">
        <v>68</v>
      </c>
      <c r="E309" s="186"/>
      <c r="F309" s="186"/>
      <c r="G309" s="186"/>
      <c r="H309" s="186" t="s">
        <v>69</v>
      </c>
      <c r="I309" s="186"/>
      <c r="J309" s="186"/>
      <c r="K309" s="186"/>
      <c r="L309" s="301" t="s">
        <v>70</v>
      </c>
      <c r="M309" s="302"/>
      <c r="N309" s="302"/>
      <c r="O309" s="303"/>
      <c r="P309" s="114"/>
    </row>
    <row r="310" spans="1:18" ht="24" customHeight="1" thickBot="1" x14ac:dyDescent="0.5">
      <c r="A310" s="292"/>
      <c r="B310" s="225"/>
      <c r="C310" s="225"/>
      <c r="D310" s="293"/>
      <c r="E310" s="294"/>
      <c r="F310" s="294"/>
      <c r="G310" s="295"/>
      <c r="H310" s="225" t="s">
        <v>104</v>
      </c>
      <c r="I310" s="225"/>
      <c r="J310" s="225"/>
      <c r="K310" s="225"/>
      <c r="L310" s="296"/>
      <c r="M310" s="297"/>
      <c r="N310" s="297"/>
      <c r="O310" s="298"/>
      <c r="P310" s="49"/>
    </row>
    <row r="311" spans="1:18" ht="15" customHeight="1" x14ac:dyDescent="0.45">
      <c r="A311" s="185" t="s">
        <v>71</v>
      </c>
      <c r="B311" s="186"/>
      <c r="C311" s="186"/>
      <c r="D311" s="186"/>
      <c r="E311" s="186"/>
      <c r="F311" s="186" t="s">
        <v>72</v>
      </c>
      <c r="G311" s="186"/>
      <c r="H311" s="45" t="s">
        <v>73</v>
      </c>
      <c r="I311" s="271" t="s">
        <v>74</v>
      </c>
      <c r="J311" s="272"/>
      <c r="K311" s="272"/>
      <c r="L311" s="272"/>
      <c r="M311" s="299"/>
      <c r="N311" s="186" t="s">
        <v>75</v>
      </c>
      <c r="O311" s="300"/>
      <c r="P311" s="49"/>
    </row>
    <row r="312" spans="1:18" ht="16.5" customHeight="1" x14ac:dyDescent="0.45">
      <c r="A312" s="54" t="s">
        <v>76</v>
      </c>
      <c r="B312" s="276"/>
      <c r="C312" s="277"/>
      <c r="D312" s="278"/>
      <c r="E312" s="277"/>
      <c r="F312" s="279"/>
      <c r="G312" s="279"/>
      <c r="H312" s="82"/>
      <c r="I312" s="280"/>
      <c r="J312" s="281"/>
      <c r="K312" s="281"/>
      <c r="L312" s="281"/>
      <c r="M312" s="282"/>
      <c r="N312" s="286" t="str">
        <f>IF(OR(I312="",K306=""),"",DATEDIF(I312,K306,"y"))</f>
        <v/>
      </c>
      <c r="O312" s="287"/>
      <c r="P312" s="115"/>
    </row>
    <row r="313" spans="1:18" ht="34.5" customHeight="1" thickBot="1" x14ac:dyDescent="0.5">
      <c r="A313" s="55" t="s">
        <v>77</v>
      </c>
      <c r="B313" s="290"/>
      <c r="C313" s="236"/>
      <c r="D313" s="234"/>
      <c r="E313" s="236"/>
      <c r="F313" s="291"/>
      <c r="G313" s="291"/>
      <c r="H313" s="56" t="s">
        <v>78</v>
      </c>
      <c r="I313" s="283"/>
      <c r="J313" s="284"/>
      <c r="K313" s="284"/>
      <c r="L313" s="284"/>
      <c r="M313" s="285"/>
      <c r="N313" s="288"/>
      <c r="O313" s="289"/>
      <c r="P313" s="115"/>
    </row>
    <row r="314" spans="1:18" ht="15" customHeight="1" x14ac:dyDescent="0.45">
      <c r="A314" s="185" t="s">
        <v>79</v>
      </c>
      <c r="B314" s="186"/>
      <c r="C314" s="186"/>
      <c r="D314" s="268" t="s">
        <v>80</v>
      </c>
      <c r="E314" s="269"/>
      <c r="F314" s="269"/>
      <c r="G314" s="269"/>
      <c r="H314" s="269"/>
      <c r="I314" s="269"/>
      <c r="J314" s="269"/>
      <c r="K314" s="270"/>
      <c r="L314" s="271" t="s">
        <v>81</v>
      </c>
      <c r="M314" s="272"/>
      <c r="N314" s="272"/>
      <c r="O314" s="273"/>
      <c r="P314" s="116"/>
    </row>
    <row r="315" spans="1:18" ht="27.75" customHeight="1" thickBot="1" x14ac:dyDescent="0.5">
      <c r="A315" s="274"/>
      <c r="B315" s="275"/>
      <c r="C315" s="27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6"/>
      <c r="P315" s="117"/>
    </row>
    <row r="316" spans="1:18" ht="21" customHeight="1" thickBot="1" x14ac:dyDescent="0.5">
      <c r="A316" s="222" t="s">
        <v>174</v>
      </c>
      <c r="B316" s="223"/>
      <c r="C316" s="223"/>
      <c r="D316" s="223"/>
      <c r="E316" s="223"/>
      <c r="F316" s="223"/>
      <c r="G316" s="223"/>
      <c r="H316" s="223"/>
      <c r="I316" s="223"/>
      <c r="J316" s="223"/>
      <c r="K316" s="224"/>
      <c r="L316" s="225"/>
      <c r="M316" s="225"/>
      <c r="N316" s="225"/>
      <c r="O316" s="226"/>
      <c r="P316" s="117"/>
    </row>
    <row r="317" spans="1:18" ht="18" customHeight="1" thickBot="1" x14ac:dyDescent="0.5">
      <c r="A317" s="221" t="s">
        <v>82</v>
      </c>
      <c r="B317" s="221"/>
      <c r="C317" s="221"/>
      <c r="D317" s="221"/>
      <c r="E317" s="221"/>
      <c r="F317" s="221"/>
      <c r="G317" s="181"/>
      <c r="H317" s="182"/>
      <c r="I317" s="164" t="s">
        <v>107</v>
      </c>
      <c r="J317" s="164"/>
      <c r="K317" s="164"/>
      <c r="L317" s="164"/>
      <c r="M317" s="183"/>
      <c r="N317" s="183"/>
      <c r="O317" s="184"/>
      <c r="P317" s="49"/>
    </row>
    <row r="318" spans="1:18" ht="19.5" customHeight="1" x14ac:dyDescent="0.45">
      <c r="A318" s="101">
        <v>1</v>
      </c>
      <c r="B318" s="227" t="s">
        <v>108</v>
      </c>
      <c r="C318" s="228"/>
      <c r="D318" s="101">
        <v>2</v>
      </c>
      <c r="E318" s="217" t="s">
        <v>109</v>
      </c>
      <c r="F318" s="217"/>
      <c r="G318" s="217"/>
      <c r="H318" s="217"/>
      <c r="I318" s="218"/>
      <c r="J318" s="101">
        <v>3</v>
      </c>
      <c r="K318" s="217" t="s">
        <v>110</v>
      </c>
      <c r="L318" s="218"/>
      <c r="M318" s="101">
        <v>4</v>
      </c>
      <c r="N318" s="217" t="s">
        <v>111</v>
      </c>
      <c r="O318" s="218"/>
      <c r="P318" s="118"/>
      <c r="Q318" s="40"/>
    </row>
    <row r="319" spans="1:18" ht="19.5" customHeight="1" x14ac:dyDescent="0.45">
      <c r="A319" s="101">
        <v>5</v>
      </c>
      <c r="B319" s="217" t="s">
        <v>112</v>
      </c>
      <c r="C319" s="218"/>
      <c r="D319" s="102">
        <v>6</v>
      </c>
      <c r="E319" s="219" t="s">
        <v>113</v>
      </c>
      <c r="F319" s="220"/>
      <c r="G319" s="101">
        <v>7</v>
      </c>
      <c r="H319" s="217" t="s">
        <v>114</v>
      </c>
      <c r="I319" s="218"/>
      <c r="J319" s="101">
        <v>8</v>
      </c>
      <c r="K319" s="103" t="s">
        <v>115</v>
      </c>
      <c r="L319" s="103"/>
      <c r="M319" s="101">
        <v>9</v>
      </c>
      <c r="N319" s="217" t="s">
        <v>116</v>
      </c>
      <c r="O319" s="218"/>
      <c r="P319" s="118"/>
      <c r="Q319" s="40"/>
    </row>
    <row r="320" spans="1:18" ht="19.5" customHeight="1" x14ac:dyDescent="0.45">
      <c r="A320" s="101">
        <v>10</v>
      </c>
      <c r="B320" s="217" t="s">
        <v>117</v>
      </c>
      <c r="C320" s="218"/>
      <c r="D320" s="102">
        <v>11</v>
      </c>
      <c r="E320" s="104" t="s">
        <v>118</v>
      </c>
      <c r="F320" s="105"/>
      <c r="G320" s="101"/>
      <c r="H320" s="103"/>
      <c r="I320" s="106"/>
      <c r="J320" s="101">
        <v>12</v>
      </c>
      <c r="K320" s="217" t="s">
        <v>119</v>
      </c>
      <c r="L320" s="217"/>
      <c r="M320" s="217"/>
      <c r="N320" s="217"/>
      <c r="O320" s="218"/>
      <c r="P320" s="118"/>
      <c r="Q320" s="40"/>
    </row>
    <row r="321" spans="1:17" ht="19.5" customHeight="1" x14ac:dyDescent="0.45">
      <c r="A321" s="101">
        <v>13</v>
      </c>
      <c r="B321" s="217" t="s">
        <v>120</v>
      </c>
      <c r="C321" s="218"/>
      <c r="D321" s="102">
        <v>14</v>
      </c>
      <c r="E321" s="219" t="s">
        <v>121</v>
      </c>
      <c r="F321" s="220"/>
      <c r="G321" s="101">
        <v>15</v>
      </c>
      <c r="H321" s="217" t="s">
        <v>122</v>
      </c>
      <c r="I321" s="218"/>
      <c r="J321" s="101"/>
      <c r="K321" s="103"/>
      <c r="L321" s="103"/>
      <c r="M321" s="107"/>
      <c r="N321" s="217"/>
      <c r="O321" s="218"/>
      <c r="P321" s="118"/>
      <c r="Q321" s="40"/>
    </row>
    <row r="322" spans="1:17" ht="31.5" customHeight="1" thickBot="1" x14ac:dyDescent="0.5">
      <c r="A322" s="232" t="s">
        <v>83</v>
      </c>
      <c r="B322" s="233"/>
      <c r="C322" s="234"/>
      <c r="D322" s="235"/>
      <c r="E322" s="235"/>
      <c r="F322" s="236"/>
      <c r="G322" s="57" t="s">
        <v>84</v>
      </c>
      <c r="H322" s="234"/>
      <c r="I322" s="236"/>
      <c r="J322" s="237" t="s">
        <v>85</v>
      </c>
      <c r="K322" s="238"/>
      <c r="L322" s="239"/>
      <c r="M322" s="240"/>
      <c r="N322" s="240"/>
      <c r="O322" s="241"/>
      <c r="P322" s="119"/>
    </row>
    <row r="323" spans="1:17" ht="24" customHeight="1" x14ac:dyDescent="0.45">
      <c r="A323" s="46" t="s">
        <v>47</v>
      </c>
      <c r="B323" s="49"/>
      <c r="C323" s="49"/>
      <c r="D323" s="49"/>
      <c r="E323" s="49"/>
      <c r="F323" s="49"/>
      <c r="G323" s="49"/>
      <c r="H323" s="49"/>
      <c r="J323" s="47"/>
      <c r="K323" s="47"/>
      <c r="L323" s="48"/>
      <c r="M323" s="48"/>
      <c r="N323" s="48"/>
      <c r="O323" s="48"/>
      <c r="P323" s="120"/>
    </row>
    <row r="324" spans="1:17" ht="18.75" customHeight="1" x14ac:dyDescent="0.45">
      <c r="G324" s="250" t="s">
        <v>86</v>
      </c>
      <c r="H324" s="250"/>
      <c r="I324" s="250"/>
    </row>
    <row r="325" spans="1:17" ht="18.75" customHeight="1" x14ac:dyDescent="0.45">
      <c r="A325" s="50"/>
      <c r="B325" s="50"/>
      <c r="C325" s="50"/>
      <c r="D325" s="50"/>
      <c r="E325" s="50"/>
      <c r="F325" s="50"/>
      <c r="G325" s="250"/>
      <c r="H325" s="250"/>
      <c r="I325" s="250"/>
      <c r="J325" s="50"/>
      <c r="K325" s="50"/>
      <c r="L325" s="50"/>
      <c r="M325" s="50"/>
      <c r="N325" s="50"/>
      <c r="O325" s="50"/>
    </row>
    <row r="326" spans="1:17" x14ac:dyDescent="0.45">
      <c r="D326" s="165" t="s">
        <v>87</v>
      </c>
      <c r="E326" s="165"/>
      <c r="F326" s="165"/>
      <c r="G326" s="165"/>
      <c r="H326" s="165"/>
      <c r="I326" s="165"/>
      <c r="J326" s="165"/>
      <c r="K326" s="165"/>
      <c r="L326" s="165"/>
    </row>
    <row r="327" spans="1:17" ht="20.25" customHeight="1" thickBot="1" x14ac:dyDescent="0.5">
      <c r="C327" s="41"/>
      <c r="D327" s="41"/>
      <c r="E327" s="41"/>
      <c r="F327" s="41"/>
      <c r="G327" s="41"/>
      <c r="H327" s="41"/>
      <c r="I327" s="242" t="s">
        <v>51</v>
      </c>
      <c r="J327" s="242"/>
      <c r="K327" s="187" t="str">
        <f>K304</f>
        <v>2024/3/xx</v>
      </c>
      <c r="L327" s="187"/>
      <c r="M327" s="187"/>
      <c r="N327" s="187"/>
      <c r="O327" s="187"/>
      <c r="P327" s="121"/>
    </row>
    <row r="328" spans="1:17" ht="19.5" customHeight="1" x14ac:dyDescent="0.45">
      <c r="A328" s="166" t="s">
        <v>76</v>
      </c>
      <c r="B328" s="209"/>
      <c r="C328" s="210" t="str">
        <f>IF(B312="","",B312)</f>
        <v/>
      </c>
      <c r="D328" s="211"/>
      <c r="E328" s="212" t="str">
        <f>IF(D312="","",D312)</f>
        <v/>
      </c>
      <c r="F328" s="213"/>
      <c r="G328" s="214" t="s">
        <v>54</v>
      </c>
      <c r="H328" s="215"/>
      <c r="I328" s="216"/>
      <c r="J328" s="149">
        <f>K306</f>
        <v>45383</v>
      </c>
      <c r="K328" s="150"/>
      <c r="L328" s="150"/>
      <c r="M328" s="150"/>
      <c r="N328" s="150"/>
      <c r="O328" s="151"/>
      <c r="P328" s="122"/>
    </row>
    <row r="329" spans="1:17" ht="31.5" customHeight="1" thickBot="1" x14ac:dyDescent="0.5">
      <c r="A329" s="188" t="s">
        <v>77</v>
      </c>
      <c r="B329" s="189"/>
      <c r="C329" s="190" t="str">
        <f>IF(B313="","",B313)</f>
        <v/>
      </c>
      <c r="D329" s="191"/>
      <c r="E329" s="192" t="str">
        <f>IF(D313="","",D313)</f>
        <v/>
      </c>
      <c r="F329" s="193"/>
      <c r="G329" s="194" t="s">
        <v>53</v>
      </c>
      <c r="H329" s="195"/>
      <c r="I329" s="196"/>
      <c r="J329" s="197" t="str">
        <f>F306</f>
        <v>南部（浦和）</v>
      </c>
      <c r="K329" s="197"/>
      <c r="L329" s="197"/>
      <c r="M329" s="197"/>
      <c r="N329" s="197"/>
      <c r="O329" s="198"/>
      <c r="P329" s="122"/>
    </row>
    <row r="330" spans="1:17" ht="15.75" customHeight="1" x14ac:dyDescent="0.45">
      <c r="A330" s="199" t="s">
        <v>89</v>
      </c>
      <c r="B330" s="200"/>
      <c r="C330" s="200"/>
      <c r="D330" s="203" t="str">
        <f>IF(Q308=0,"",CHOOSE(Q308,"初段","二段","三段","四段","五段","六段","七段","八段","錬士","教士"))</f>
        <v/>
      </c>
      <c r="E330" s="204"/>
      <c r="F330" s="204"/>
      <c r="G330" s="204"/>
      <c r="H330" s="204"/>
      <c r="I330" s="204"/>
      <c r="J330" s="204"/>
      <c r="K330" s="204"/>
      <c r="L330" s="204"/>
      <c r="M330" s="205"/>
      <c r="N330" s="248" t="s">
        <v>90</v>
      </c>
      <c r="O330" s="249"/>
      <c r="P330" s="49"/>
    </row>
    <row r="331" spans="1:17" ht="24" customHeight="1" thickBot="1" x14ac:dyDescent="0.5">
      <c r="A331" s="201"/>
      <c r="B331" s="202"/>
      <c r="C331" s="202"/>
      <c r="D331" s="206"/>
      <c r="E331" s="207"/>
      <c r="F331" s="207"/>
      <c r="G331" s="207"/>
      <c r="H331" s="207"/>
      <c r="I331" s="207"/>
      <c r="J331" s="207"/>
      <c r="K331" s="207"/>
      <c r="L331" s="207"/>
      <c r="M331" s="208"/>
      <c r="N331" s="44" t="str">
        <f>IF(K308="○","形","")</f>
        <v/>
      </c>
      <c r="O331" s="51" t="str">
        <f>IF(L308="○","学科","")</f>
        <v/>
      </c>
      <c r="P331" s="49"/>
    </row>
    <row r="332" spans="1:17" ht="16.5" customHeight="1" x14ac:dyDescent="0.45">
      <c r="A332" s="152" t="s">
        <v>79</v>
      </c>
      <c r="B332" s="153"/>
      <c r="C332" s="153"/>
      <c r="D332" s="154" t="s">
        <v>80</v>
      </c>
      <c r="E332" s="154"/>
      <c r="F332" s="154"/>
      <c r="G332" s="154"/>
      <c r="H332" s="154"/>
      <c r="I332" s="154"/>
      <c r="J332" s="154"/>
      <c r="K332" s="154"/>
      <c r="L332" s="230" t="s">
        <v>81</v>
      </c>
      <c r="M332" s="230"/>
      <c r="N332" s="230"/>
      <c r="O332" s="231"/>
      <c r="P332" s="116"/>
    </row>
    <row r="333" spans="1:17" ht="27.75" customHeight="1" thickBot="1" x14ac:dyDescent="0.5">
      <c r="A333" s="229" t="str">
        <f>IF(A315="","",A315)</f>
        <v/>
      </c>
      <c r="B333" s="155"/>
      <c r="C333" s="155"/>
      <c r="D333" s="155" t="str">
        <f>IF(D315="","",D315)</f>
        <v/>
      </c>
      <c r="E333" s="155"/>
      <c r="F333" s="155"/>
      <c r="G333" s="155"/>
      <c r="H333" s="155"/>
      <c r="I333" s="155"/>
      <c r="J333" s="155"/>
      <c r="K333" s="155"/>
      <c r="L333" s="155" t="str">
        <f>IF(L315="","",L315)</f>
        <v/>
      </c>
      <c r="M333" s="155"/>
      <c r="N333" s="155"/>
      <c r="O333" s="156"/>
      <c r="P333" s="115"/>
    </row>
    <row r="334" spans="1:17" ht="30" customHeight="1" thickBot="1" x14ac:dyDescent="0.5">
      <c r="A334" s="258" t="s">
        <v>83</v>
      </c>
      <c r="B334" s="259"/>
      <c r="C334" s="260" t="str">
        <f>IF(C322="","",C322)</f>
        <v/>
      </c>
      <c r="D334" s="261"/>
      <c r="E334" s="261"/>
      <c r="F334" s="262"/>
      <c r="G334" s="58" t="s">
        <v>84</v>
      </c>
      <c r="H334" s="260" t="str">
        <f>IF(H322="","",H322)</f>
        <v/>
      </c>
      <c r="I334" s="263"/>
      <c r="J334" s="258" t="s">
        <v>85</v>
      </c>
      <c r="K334" s="259"/>
      <c r="L334" s="264" t="str">
        <f>IF(L322="","",L322)</f>
        <v/>
      </c>
      <c r="M334" s="264"/>
      <c r="N334" s="264"/>
      <c r="O334" s="265"/>
      <c r="P334" s="122"/>
    </row>
    <row r="335" spans="1:17" ht="11.25" customHeight="1" x14ac:dyDescent="0.45">
      <c r="G335" s="243" t="s">
        <v>125</v>
      </c>
      <c r="H335" s="243"/>
      <c r="I335" s="243"/>
      <c r="Q335" s="40"/>
    </row>
    <row r="336" spans="1:17" ht="11.25" customHeight="1" x14ac:dyDescent="0.45">
      <c r="A336" s="50"/>
      <c r="B336" s="50"/>
      <c r="C336" s="50"/>
      <c r="D336" s="50"/>
      <c r="E336" s="50"/>
      <c r="F336" s="50"/>
      <c r="G336" s="243"/>
      <c r="H336" s="243"/>
      <c r="I336" s="243"/>
      <c r="J336" s="50"/>
      <c r="K336" s="50"/>
      <c r="L336" s="50"/>
      <c r="M336" s="50"/>
      <c r="N336" s="50"/>
      <c r="O336" s="50"/>
      <c r="Q336" s="40"/>
    </row>
    <row r="337" spans="1:18" ht="30" customHeight="1" x14ac:dyDescent="0.45">
      <c r="D337" s="165" t="s">
        <v>126</v>
      </c>
      <c r="E337" s="165"/>
      <c r="F337" s="165"/>
      <c r="G337" s="165"/>
      <c r="H337" s="165"/>
      <c r="I337" s="165"/>
      <c r="J337" s="165"/>
      <c r="K337" s="165"/>
      <c r="L337" s="165"/>
      <c r="Q337" s="40"/>
    </row>
    <row r="338" spans="1:18" ht="13.5" customHeight="1" x14ac:dyDescent="0.45">
      <c r="A338" s="252" t="s">
        <v>127</v>
      </c>
      <c r="B338" s="253"/>
      <c r="C338" s="97" t="s">
        <v>128</v>
      </c>
      <c r="D338" s="97"/>
      <c r="E338" s="97"/>
      <c r="F338" s="97"/>
      <c r="G338" s="98"/>
      <c r="H338" s="97" t="s">
        <v>129</v>
      </c>
      <c r="I338" s="97"/>
      <c r="J338" s="97"/>
      <c r="K338" s="97"/>
      <c r="L338" s="98"/>
      <c r="M338" s="97" t="s">
        <v>130</v>
      </c>
      <c r="N338" s="97"/>
      <c r="O338" s="98"/>
      <c r="Q338" s="40"/>
    </row>
    <row r="339" spans="1:18" ht="13.2" x14ac:dyDescent="0.45">
      <c r="A339" s="254" t="str">
        <f>D330</f>
        <v/>
      </c>
      <c r="B339" s="255"/>
      <c r="C339" s="251" t="str">
        <f>C328</f>
        <v/>
      </c>
      <c r="D339" s="243"/>
      <c r="E339" s="243" t="str">
        <f>E328</f>
        <v/>
      </c>
      <c r="F339" s="243"/>
      <c r="G339" s="244"/>
      <c r="H339" s="247" t="str">
        <f>D333</f>
        <v/>
      </c>
      <c r="I339" s="245"/>
      <c r="J339" s="245"/>
      <c r="K339" s="245"/>
      <c r="L339" s="246"/>
      <c r="O339" s="84"/>
      <c r="Q339" s="40"/>
    </row>
    <row r="340" spans="1:18" ht="13.2" x14ac:dyDescent="0.45">
      <c r="A340" s="254"/>
      <c r="B340" s="255"/>
      <c r="C340" s="251" t="str">
        <f>C329</f>
        <v/>
      </c>
      <c r="D340" s="243"/>
      <c r="E340" s="243" t="str">
        <f>E329</f>
        <v/>
      </c>
      <c r="F340" s="243"/>
      <c r="G340" s="244"/>
      <c r="H340" s="40" t="s">
        <v>131</v>
      </c>
      <c r="L340" s="84"/>
      <c r="O340" s="84"/>
      <c r="Q340" s="40"/>
    </row>
    <row r="341" spans="1:18" ht="10.5" customHeight="1" x14ac:dyDescent="0.45">
      <c r="A341" s="256"/>
      <c r="B341" s="257"/>
      <c r="C341" s="247"/>
      <c r="D341" s="245"/>
      <c r="E341" s="245"/>
      <c r="F341" s="245"/>
      <c r="G341" s="246"/>
      <c r="H341" s="247" t="str">
        <f>L333</f>
        <v/>
      </c>
      <c r="I341" s="245"/>
      <c r="J341" s="245"/>
      <c r="K341" s="245"/>
      <c r="L341" s="246"/>
      <c r="M341" s="85"/>
      <c r="N341" s="85"/>
      <c r="O341" s="83"/>
      <c r="Q341" s="40"/>
    </row>
    <row r="342" spans="1:18" ht="13.2" x14ac:dyDescent="0.45">
      <c r="A342" s="40" t="s">
        <v>132</v>
      </c>
      <c r="Q342" s="40"/>
    </row>
    <row r="343" spans="1:18" ht="13.2" x14ac:dyDescent="0.45">
      <c r="A343" s="40" t="s">
        <v>133</v>
      </c>
      <c r="Q343" s="40"/>
    </row>
    <row r="344" spans="1:18" ht="13.2" x14ac:dyDescent="0.45">
      <c r="Q344" s="40"/>
    </row>
    <row r="345" spans="1:18" ht="24.75" customHeight="1" x14ac:dyDescent="0.45">
      <c r="C345" s="165" t="s">
        <v>134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Q345" s="65">
        <v>9</v>
      </c>
    </row>
    <row r="346" spans="1:18" ht="14.25" customHeight="1" thickBot="1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8" ht="19.5" customHeight="1" x14ac:dyDescent="0.45">
      <c r="A347" s="166" t="s">
        <v>49</v>
      </c>
      <c r="B347" s="167"/>
      <c r="C347" s="168" t="s">
        <v>50</v>
      </c>
      <c r="D347" s="169"/>
      <c r="E347" s="170"/>
      <c r="F347" s="41"/>
      <c r="G347" s="41"/>
      <c r="H347" s="41"/>
      <c r="I347" s="242" t="s">
        <v>51</v>
      </c>
      <c r="J347" s="242"/>
      <c r="K347" s="187" t="str">
        <f>$K$3</f>
        <v>2024/3/xx</v>
      </c>
      <c r="L347" s="187"/>
      <c r="M347" s="187"/>
      <c r="N347" s="187"/>
      <c r="O347" s="187"/>
      <c r="P347" s="111"/>
      <c r="Q347" s="79"/>
    </row>
    <row r="348" spans="1:18" ht="24.75" customHeight="1" thickBot="1" x14ac:dyDescent="0.5">
      <c r="A348" s="176">
        <v>26</v>
      </c>
      <c r="B348" s="177"/>
      <c r="C348" s="178" t="s">
        <v>52</v>
      </c>
      <c r="D348" s="179"/>
      <c r="E348" s="180"/>
    </row>
    <row r="349" spans="1:18" ht="30" customHeight="1" thickBot="1" x14ac:dyDescent="0.5">
      <c r="A349" s="157" t="s">
        <v>123</v>
      </c>
      <c r="B349" s="158"/>
      <c r="C349" s="159"/>
      <c r="D349" s="160" t="s">
        <v>53</v>
      </c>
      <c r="E349" s="161"/>
      <c r="F349" s="162" t="str">
        <f>F306</f>
        <v>南部（浦和）</v>
      </c>
      <c r="G349" s="162"/>
      <c r="H349" s="163"/>
      <c r="I349" s="160" t="s">
        <v>54</v>
      </c>
      <c r="J349" s="164"/>
      <c r="K349" s="171">
        <f>$K$5</f>
        <v>45383</v>
      </c>
      <c r="L349" s="172"/>
      <c r="M349" s="173"/>
      <c r="N349" s="174"/>
      <c r="O349" s="175"/>
      <c r="P349" s="112"/>
    </row>
    <row r="350" spans="1:18" ht="23.25" customHeight="1" x14ac:dyDescent="0.45">
      <c r="A350" s="42" t="s">
        <v>55</v>
      </c>
      <c r="B350" s="45" t="s">
        <v>56</v>
      </c>
      <c r="C350" s="45" t="s">
        <v>57</v>
      </c>
      <c r="D350" s="45" t="s">
        <v>58</v>
      </c>
      <c r="E350" s="45" t="s">
        <v>59</v>
      </c>
      <c r="F350" s="45" t="s">
        <v>60</v>
      </c>
      <c r="G350" s="45" t="s">
        <v>61</v>
      </c>
      <c r="H350" s="45" t="s">
        <v>62</v>
      </c>
      <c r="I350" s="45" t="s">
        <v>63</v>
      </c>
      <c r="J350" s="43" t="s">
        <v>64</v>
      </c>
      <c r="K350" s="99" t="s">
        <v>106</v>
      </c>
      <c r="L350" s="100" t="s">
        <v>65</v>
      </c>
      <c r="M350" s="186" t="s">
        <v>66</v>
      </c>
      <c r="N350" s="186"/>
      <c r="O350" s="300"/>
      <c r="P350" s="49"/>
    </row>
    <row r="351" spans="1:18" ht="18.75" customHeight="1" thickBot="1" x14ac:dyDescent="0.5">
      <c r="A351" s="108"/>
      <c r="B351" s="108"/>
      <c r="C351" s="108"/>
      <c r="D351" s="109"/>
      <c r="E351" s="108"/>
      <c r="F351" s="108"/>
      <c r="G351" s="108"/>
      <c r="H351" s="108"/>
      <c r="I351" s="108"/>
      <c r="J351" s="110"/>
      <c r="K351" s="80"/>
      <c r="L351" s="81"/>
      <c r="M351" s="266"/>
      <c r="N351" s="266"/>
      <c r="O351" s="267"/>
      <c r="P351" s="113"/>
      <c r="Q351" s="65">
        <v>0</v>
      </c>
      <c r="R351" s="79" t="s">
        <v>124</v>
      </c>
    </row>
    <row r="352" spans="1:18" ht="19.5" customHeight="1" x14ac:dyDescent="0.45">
      <c r="A352" s="185" t="s">
        <v>67</v>
      </c>
      <c r="B352" s="186"/>
      <c r="C352" s="186"/>
      <c r="D352" s="186" t="s">
        <v>68</v>
      </c>
      <c r="E352" s="186"/>
      <c r="F352" s="186"/>
      <c r="G352" s="186"/>
      <c r="H352" s="186" t="s">
        <v>69</v>
      </c>
      <c r="I352" s="186"/>
      <c r="J352" s="186"/>
      <c r="K352" s="186"/>
      <c r="L352" s="301" t="s">
        <v>70</v>
      </c>
      <c r="M352" s="302"/>
      <c r="N352" s="302"/>
      <c r="O352" s="303"/>
      <c r="P352" s="114"/>
    </row>
    <row r="353" spans="1:17" ht="24" customHeight="1" thickBot="1" x14ac:dyDescent="0.5">
      <c r="A353" s="292"/>
      <c r="B353" s="225"/>
      <c r="C353" s="225"/>
      <c r="D353" s="293"/>
      <c r="E353" s="294"/>
      <c r="F353" s="294"/>
      <c r="G353" s="295"/>
      <c r="H353" s="225" t="s">
        <v>104</v>
      </c>
      <c r="I353" s="225"/>
      <c r="J353" s="225"/>
      <c r="K353" s="225"/>
      <c r="L353" s="296"/>
      <c r="M353" s="297"/>
      <c r="N353" s="297"/>
      <c r="O353" s="298"/>
      <c r="P353" s="49"/>
    </row>
    <row r="354" spans="1:17" ht="15" customHeight="1" x14ac:dyDescent="0.45">
      <c r="A354" s="185" t="s">
        <v>71</v>
      </c>
      <c r="B354" s="186"/>
      <c r="C354" s="186"/>
      <c r="D354" s="186"/>
      <c r="E354" s="186"/>
      <c r="F354" s="186" t="s">
        <v>72</v>
      </c>
      <c r="G354" s="186"/>
      <c r="H354" s="45" t="s">
        <v>73</v>
      </c>
      <c r="I354" s="271" t="s">
        <v>74</v>
      </c>
      <c r="J354" s="272"/>
      <c r="K354" s="272"/>
      <c r="L354" s="272"/>
      <c r="M354" s="299"/>
      <c r="N354" s="186" t="s">
        <v>75</v>
      </c>
      <c r="O354" s="300"/>
      <c r="P354" s="49"/>
    </row>
    <row r="355" spans="1:17" ht="16.5" customHeight="1" x14ac:dyDescent="0.45">
      <c r="A355" s="54" t="s">
        <v>76</v>
      </c>
      <c r="B355" s="276"/>
      <c r="C355" s="277"/>
      <c r="D355" s="278"/>
      <c r="E355" s="277"/>
      <c r="F355" s="279"/>
      <c r="G355" s="279"/>
      <c r="H355" s="82"/>
      <c r="I355" s="280"/>
      <c r="J355" s="281"/>
      <c r="K355" s="281"/>
      <c r="L355" s="281"/>
      <c r="M355" s="282"/>
      <c r="N355" s="286" t="str">
        <f>IF(OR(I355="",K349=""),"",DATEDIF(I355,K349,"y"))</f>
        <v/>
      </c>
      <c r="O355" s="287"/>
      <c r="P355" s="115"/>
    </row>
    <row r="356" spans="1:17" ht="34.5" customHeight="1" thickBot="1" x14ac:dyDescent="0.5">
      <c r="A356" s="55" t="s">
        <v>77</v>
      </c>
      <c r="B356" s="290"/>
      <c r="C356" s="236"/>
      <c r="D356" s="234"/>
      <c r="E356" s="236"/>
      <c r="F356" s="291"/>
      <c r="G356" s="291"/>
      <c r="H356" s="56" t="s">
        <v>78</v>
      </c>
      <c r="I356" s="283"/>
      <c r="J356" s="284"/>
      <c r="K356" s="284"/>
      <c r="L356" s="284"/>
      <c r="M356" s="285"/>
      <c r="N356" s="288"/>
      <c r="O356" s="289"/>
      <c r="P356" s="115"/>
    </row>
    <row r="357" spans="1:17" ht="15" customHeight="1" x14ac:dyDescent="0.45">
      <c r="A357" s="185" t="s">
        <v>79</v>
      </c>
      <c r="B357" s="186"/>
      <c r="C357" s="186"/>
      <c r="D357" s="268" t="s">
        <v>80</v>
      </c>
      <c r="E357" s="269"/>
      <c r="F357" s="269"/>
      <c r="G357" s="269"/>
      <c r="H357" s="269"/>
      <c r="I357" s="269"/>
      <c r="J357" s="269"/>
      <c r="K357" s="270"/>
      <c r="L357" s="271" t="s">
        <v>81</v>
      </c>
      <c r="M357" s="272"/>
      <c r="N357" s="272"/>
      <c r="O357" s="273"/>
      <c r="P357" s="116"/>
    </row>
    <row r="358" spans="1:17" ht="27.75" customHeight="1" thickBot="1" x14ac:dyDescent="0.5">
      <c r="A358" s="274"/>
      <c r="B358" s="275"/>
      <c r="C358" s="27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6"/>
      <c r="P358" s="117"/>
    </row>
    <row r="359" spans="1:17" ht="21" customHeight="1" thickBot="1" x14ac:dyDescent="0.5">
      <c r="A359" s="222" t="s">
        <v>174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4"/>
      <c r="L359" s="225"/>
      <c r="M359" s="225"/>
      <c r="N359" s="225"/>
      <c r="O359" s="226"/>
      <c r="P359" s="117"/>
    </row>
    <row r="360" spans="1:17" ht="18" customHeight="1" thickBot="1" x14ac:dyDescent="0.5">
      <c r="A360" s="221" t="s">
        <v>82</v>
      </c>
      <c r="B360" s="221"/>
      <c r="C360" s="221"/>
      <c r="D360" s="221"/>
      <c r="E360" s="221"/>
      <c r="F360" s="221"/>
      <c r="G360" s="181"/>
      <c r="H360" s="182"/>
      <c r="I360" s="164" t="s">
        <v>107</v>
      </c>
      <c r="J360" s="164"/>
      <c r="K360" s="164"/>
      <c r="L360" s="164"/>
      <c r="M360" s="183"/>
      <c r="N360" s="183"/>
      <c r="O360" s="184"/>
      <c r="P360" s="49"/>
    </row>
    <row r="361" spans="1:17" ht="19.5" customHeight="1" x14ac:dyDescent="0.45">
      <c r="A361" s="101">
        <v>1</v>
      </c>
      <c r="B361" s="227" t="s">
        <v>108</v>
      </c>
      <c r="C361" s="228"/>
      <c r="D361" s="101">
        <v>2</v>
      </c>
      <c r="E361" s="217" t="s">
        <v>109</v>
      </c>
      <c r="F361" s="217"/>
      <c r="G361" s="217"/>
      <c r="H361" s="217"/>
      <c r="I361" s="218"/>
      <c r="J361" s="101">
        <v>3</v>
      </c>
      <c r="K361" s="217" t="s">
        <v>110</v>
      </c>
      <c r="L361" s="218"/>
      <c r="M361" s="101">
        <v>4</v>
      </c>
      <c r="N361" s="217" t="s">
        <v>111</v>
      </c>
      <c r="O361" s="218"/>
      <c r="P361" s="118"/>
      <c r="Q361" s="40"/>
    </row>
    <row r="362" spans="1:17" ht="19.5" customHeight="1" x14ac:dyDescent="0.45">
      <c r="A362" s="101">
        <v>5</v>
      </c>
      <c r="B362" s="217" t="s">
        <v>112</v>
      </c>
      <c r="C362" s="218"/>
      <c r="D362" s="102">
        <v>6</v>
      </c>
      <c r="E362" s="219" t="s">
        <v>113</v>
      </c>
      <c r="F362" s="220"/>
      <c r="G362" s="101">
        <v>7</v>
      </c>
      <c r="H362" s="217" t="s">
        <v>114</v>
      </c>
      <c r="I362" s="218"/>
      <c r="J362" s="101">
        <v>8</v>
      </c>
      <c r="K362" s="103" t="s">
        <v>115</v>
      </c>
      <c r="L362" s="103"/>
      <c r="M362" s="101">
        <v>9</v>
      </c>
      <c r="N362" s="217" t="s">
        <v>116</v>
      </c>
      <c r="O362" s="218"/>
      <c r="P362" s="118"/>
      <c r="Q362" s="40"/>
    </row>
    <row r="363" spans="1:17" ht="19.5" customHeight="1" x14ac:dyDescent="0.45">
      <c r="A363" s="101">
        <v>10</v>
      </c>
      <c r="B363" s="217" t="s">
        <v>117</v>
      </c>
      <c r="C363" s="218"/>
      <c r="D363" s="102">
        <v>11</v>
      </c>
      <c r="E363" s="104" t="s">
        <v>118</v>
      </c>
      <c r="F363" s="105"/>
      <c r="G363" s="101"/>
      <c r="H363" s="103"/>
      <c r="I363" s="106"/>
      <c r="J363" s="101">
        <v>12</v>
      </c>
      <c r="K363" s="217" t="s">
        <v>119</v>
      </c>
      <c r="L363" s="217"/>
      <c r="M363" s="217"/>
      <c r="N363" s="217"/>
      <c r="O363" s="218"/>
      <c r="P363" s="118"/>
      <c r="Q363" s="40"/>
    </row>
    <row r="364" spans="1:17" ht="19.5" customHeight="1" x14ac:dyDescent="0.45">
      <c r="A364" s="101">
        <v>13</v>
      </c>
      <c r="B364" s="217" t="s">
        <v>120</v>
      </c>
      <c r="C364" s="218"/>
      <c r="D364" s="102">
        <v>14</v>
      </c>
      <c r="E364" s="219" t="s">
        <v>121</v>
      </c>
      <c r="F364" s="220"/>
      <c r="G364" s="101">
        <v>15</v>
      </c>
      <c r="H364" s="217" t="s">
        <v>122</v>
      </c>
      <c r="I364" s="218"/>
      <c r="J364" s="101"/>
      <c r="K364" s="103"/>
      <c r="L364" s="103"/>
      <c r="M364" s="107"/>
      <c r="N364" s="217"/>
      <c r="O364" s="218"/>
      <c r="P364" s="118"/>
      <c r="Q364" s="40"/>
    </row>
    <row r="365" spans="1:17" ht="31.5" customHeight="1" thickBot="1" x14ac:dyDescent="0.5">
      <c r="A365" s="232" t="s">
        <v>83</v>
      </c>
      <c r="B365" s="233"/>
      <c r="C365" s="234"/>
      <c r="D365" s="235"/>
      <c r="E365" s="235"/>
      <c r="F365" s="236"/>
      <c r="G365" s="57" t="s">
        <v>84</v>
      </c>
      <c r="H365" s="234"/>
      <c r="I365" s="236"/>
      <c r="J365" s="237" t="s">
        <v>85</v>
      </c>
      <c r="K365" s="238"/>
      <c r="L365" s="239"/>
      <c r="M365" s="240"/>
      <c r="N365" s="240"/>
      <c r="O365" s="241"/>
      <c r="P365" s="119"/>
    </row>
    <row r="366" spans="1:17" ht="24" customHeight="1" x14ac:dyDescent="0.45">
      <c r="A366" s="46" t="s">
        <v>47</v>
      </c>
      <c r="B366" s="49"/>
      <c r="C366" s="49"/>
      <c r="D366" s="49"/>
      <c r="E366" s="49"/>
      <c r="F366" s="49"/>
      <c r="G366" s="49"/>
      <c r="H366" s="49"/>
      <c r="J366" s="47"/>
      <c r="K366" s="47"/>
      <c r="L366" s="48"/>
      <c r="M366" s="48"/>
      <c r="N366" s="48"/>
      <c r="O366" s="48"/>
      <c r="P366" s="120"/>
    </row>
    <row r="367" spans="1:17" ht="18.75" customHeight="1" x14ac:dyDescent="0.45">
      <c r="G367" s="250" t="s">
        <v>86</v>
      </c>
      <c r="H367" s="250"/>
      <c r="I367" s="250"/>
    </row>
    <row r="368" spans="1:17" ht="18.75" customHeight="1" x14ac:dyDescent="0.45">
      <c r="A368" s="50"/>
      <c r="B368" s="50"/>
      <c r="C368" s="50"/>
      <c r="D368" s="50"/>
      <c r="E368" s="50"/>
      <c r="F368" s="50"/>
      <c r="G368" s="250"/>
      <c r="H368" s="250"/>
      <c r="I368" s="250"/>
      <c r="J368" s="50"/>
      <c r="K368" s="50"/>
      <c r="L368" s="50"/>
      <c r="M368" s="50"/>
      <c r="N368" s="50"/>
      <c r="O368" s="50"/>
    </row>
    <row r="369" spans="1:17" x14ac:dyDescent="0.45">
      <c r="D369" s="165" t="s">
        <v>87</v>
      </c>
      <c r="E369" s="165"/>
      <c r="F369" s="165"/>
      <c r="G369" s="165"/>
      <c r="H369" s="165"/>
      <c r="I369" s="165"/>
      <c r="J369" s="165"/>
      <c r="K369" s="165"/>
      <c r="L369" s="165"/>
    </row>
    <row r="370" spans="1:17" ht="20.25" customHeight="1" thickBot="1" x14ac:dyDescent="0.5">
      <c r="C370" s="41"/>
      <c r="D370" s="41"/>
      <c r="E370" s="41"/>
      <c r="F370" s="41"/>
      <c r="G370" s="41"/>
      <c r="H370" s="41"/>
      <c r="I370" s="242" t="s">
        <v>51</v>
      </c>
      <c r="J370" s="242"/>
      <c r="K370" s="187" t="str">
        <f>K347</f>
        <v>2024/3/xx</v>
      </c>
      <c r="L370" s="187"/>
      <c r="M370" s="187"/>
      <c r="N370" s="187"/>
      <c r="O370" s="187"/>
      <c r="P370" s="121"/>
    </row>
    <row r="371" spans="1:17" ht="19.5" customHeight="1" x14ac:dyDescent="0.45">
      <c r="A371" s="166" t="s">
        <v>76</v>
      </c>
      <c r="B371" s="209"/>
      <c r="C371" s="210" t="str">
        <f>IF(B355="","",B355)</f>
        <v/>
      </c>
      <c r="D371" s="211"/>
      <c r="E371" s="212" t="str">
        <f>IF(D355="","",D355)</f>
        <v/>
      </c>
      <c r="F371" s="213"/>
      <c r="G371" s="214" t="s">
        <v>54</v>
      </c>
      <c r="H371" s="215"/>
      <c r="I371" s="216"/>
      <c r="J371" s="149">
        <f>K349</f>
        <v>45383</v>
      </c>
      <c r="K371" s="150"/>
      <c r="L371" s="150"/>
      <c r="M371" s="150"/>
      <c r="N371" s="150"/>
      <c r="O371" s="151"/>
      <c r="P371" s="122"/>
    </row>
    <row r="372" spans="1:17" ht="31.5" customHeight="1" thickBot="1" x14ac:dyDescent="0.5">
      <c r="A372" s="188" t="s">
        <v>77</v>
      </c>
      <c r="B372" s="189"/>
      <c r="C372" s="190" t="str">
        <f>IF(B356="","",B356)</f>
        <v/>
      </c>
      <c r="D372" s="191"/>
      <c r="E372" s="192" t="str">
        <f>IF(D356="","",D356)</f>
        <v/>
      </c>
      <c r="F372" s="193"/>
      <c r="G372" s="194" t="s">
        <v>53</v>
      </c>
      <c r="H372" s="195"/>
      <c r="I372" s="196"/>
      <c r="J372" s="197" t="str">
        <f>F349</f>
        <v>南部（浦和）</v>
      </c>
      <c r="K372" s="197"/>
      <c r="L372" s="197"/>
      <c r="M372" s="197"/>
      <c r="N372" s="197"/>
      <c r="O372" s="198"/>
      <c r="P372" s="122"/>
    </row>
    <row r="373" spans="1:17" ht="15.75" customHeight="1" x14ac:dyDescent="0.45">
      <c r="A373" s="199" t="s">
        <v>89</v>
      </c>
      <c r="B373" s="200"/>
      <c r="C373" s="200"/>
      <c r="D373" s="203" t="str">
        <f>IF(Q351=0,"",CHOOSE(Q351,"初段","二段","三段","四段","五段","六段","七段","八段","錬士","教士"))</f>
        <v/>
      </c>
      <c r="E373" s="204"/>
      <c r="F373" s="204"/>
      <c r="G373" s="204"/>
      <c r="H373" s="204"/>
      <c r="I373" s="204"/>
      <c r="J373" s="204"/>
      <c r="K373" s="204"/>
      <c r="L373" s="204"/>
      <c r="M373" s="205"/>
      <c r="N373" s="248" t="s">
        <v>90</v>
      </c>
      <c r="O373" s="249"/>
      <c r="P373" s="49"/>
    </row>
    <row r="374" spans="1:17" ht="24" customHeight="1" thickBot="1" x14ac:dyDescent="0.5">
      <c r="A374" s="201"/>
      <c r="B374" s="202"/>
      <c r="C374" s="202"/>
      <c r="D374" s="206"/>
      <c r="E374" s="207"/>
      <c r="F374" s="207"/>
      <c r="G374" s="207"/>
      <c r="H374" s="207"/>
      <c r="I374" s="207"/>
      <c r="J374" s="207"/>
      <c r="K374" s="207"/>
      <c r="L374" s="207"/>
      <c r="M374" s="208"/>
      <c r="N374" s="44" t="str">
        <f>IF(K351="○","形","")</f>
        <v/>
      </c>
      <c r="O374" s="51" t="str">
        <f>IF(L351="○","学科","")</f>
        <v/>
      </c>
      <c r="P374" s="49"/>
    </row>
    <row r="375" spans="1:17" ht="16.5" customHeight="1" x14ac:dyDescent="0.45">
      <c r="A375" s="152" t="s">
        <v>79</v>
      </c>
      <c r="B375" s="153"/>
      <c r="C375" s="153"/>
      <c r="D375" s="154" t="s">
        <v>80</v>
      </c>
      <c r="E375" s="154"/>
      <c r="F375" s="154"/>
      <c r="G375" s="154"/>
      <c r="H375" s="154"/>
      <c r="I375" s="154"/>
      <c r="J375" s="154"/>
      <c r="K375" s="154"/>
      <c r="L375" s="230" t="s">
        <v>81</v>
      </c>
      <c r="M375" s="230"/>
      <c r="N375" s="230"/>
      <c r="O375" s="231"/>
      <c r="P375" s="116"/>
    </row>
    <row r="376" spans="1:17" ht="27.75" customHeight="1" thickBot="1" x14ac:dyDescent="0.5">
      <c r="A376" s="229" t="str">
        <f>IF(A358="","",A358)</f>
        <v/>
      </c>
      <c r="B376" s="155"/>
      <c r="C376" s="155"/>
      <c r="D376" s="155" t="str">
        <f>IF(D358="","",D358)</f>
        <v/>
      </c>
      <c r="E376" s="155"/>
      <c r="F376" s="155"/>
      <c r="G376" s="155"/>
      <c r="H376" s="155"/>
      <c r="I376" s="155"/>
      <c r="J376" s="155"/>
      <c r="K376" s="155"/>
      <c r="L376" s="155" t="str">
        <f>IF(L358="","",L358)</f>
        <v/>
      </c>
      <c r="M376" s="155"/>
      <c r="N376" s="155"/>
      <c r="O376" s="156"/>
      <c r="P376" s="115"/>
    </row>
    <row r="377" spans="1:17" ht="30" customHeight="1" thickBot="1" x14ac:dyDescent="0.5">
      <c r="A377" s="258" t="s">
        <v>83</v>
      </c>
      <c r="B377" s="259"/>
      <c r="C377" s="260" t="str">
        <f>IF(C365="","",C365)</f>
        <v/>
      </c>
      <c r="D377" s="261"/>
      <c r="E377" s="261"/>
      <c r="F377" s="262"/>
      <c r="G377" s="58" t="s">
        <v>84</v>
      </c>
      <c r="H377" s="260" t="str">
        <f>IF(H365="","",H365)</f>
        <v/>
      </c>
      <c r="I377" s="263"/>
      <c r="J377" s="258" t="s">
        <v>85</v>
      </c>
      <c r="K377" s="259"/>
      <c r="L377" s="264" t="str">
        <f>IF(L365="","",L365)</f>
        <v/>
      </c>
      <c r="M377" s="264"/>
      <c r="N377" s="264"/>
      <c r="O377" s="265"/>
      <c r="P377" s="122"/>
    </row>
    <row r="378" spans="1:17" ht="11.25" customHeight="1" x14ac:dyDescent="0.45">
      <c r="G378" s="243" t="s">
        <v>125</v>
      </c>
      <c r="H378" s="243"/>
      <c r="I378" s="243"/>
      <c r="Q378" s="40"/>
    </row>
    <row r="379" spans="1:17" ht="11.25" customHeight="1" x14ac:dyDescent="0.45">
      <c r="A379" s="50"/>
      <c r="B379" s="50"/>
      <c r="C379" s="50"/>
      <c r="D379" s="50"/>
      <c r="E379" s="50"/>
      <c r="F379" s="50"/>
      <c r="G379" s="243"/>
      <c r="H379" s="243"/>
      <c r="I379" s="243"/>
      <c r="J379" s="50"/>
      <c r="K379" s="50"/>
      <c r="L379" s="50"/>
      <c r="M379" s="50"/>
      <c r="N379" s="50"/>
      <c r="O379" s="50"/>
      <c r="Q379" s="40"/>
    </row>
    <row r="380" spans="1:17" ht="30" customHeight="1" x14ac:dyDescent="0.45">
      <c r="D380" s="165" t="s">
        <v>126</v>
      </c>
      <c r="E380" s="165"/>
      <c r="F380" s="165"/>
      <c r="G380" s="165"/>
      <c r="H380" s="165"/>
      <c r="I380" s="165"/>
      <c r="J380" s="165"/>
      <c r="K380" s="165"/>
      <c r="L380" s="165"/>
      <c r="Q380" s="40"/>
    </row>
    <row r="381" spans="1:17" ht="13.5" customHeight="1" x14ac:dyDescent="0.45">
      <c r="A381" s="252" t="s">
        <v>127</v>
      </c>
      <c r="B381" s="253"/>
      <c r="C381" s="97" t="s">
        <v>128</v>
      </c>
      <c r="D381" s="97"/>
      <c r="E381" s="97"/>
      <c r="F381" s="97"/>
      <c r="G381" s="98"/>
      <c r="H381" s="97" t="s">
        <v>129</v>
      </c>
      <c r="I381" s="97"/>
      <c r="J381" s="97"/>
      <c r="K381" s="97"/>
      <c r="L381" s="98"/>
      <c r="M381" s="97" t="s">
        <v>130</v>
      </c>
      <c r="N381" s="97"/>
      <c r="O381" s="98"/>
      <c r="Q381" s="40"/>
    </row>
    <row r="382" spans="1:17" ht="13.2" x14ac:dyDescent="0.45">
      <c r="A382" s="254" t="str">
        <f>D373</f>
        <v/>
      </c>
      <c r="B382" s="255"/>
      <c r="C382" s="251" t="str">
        <f>C371</f>
        <v/>
      </c>
      <c r="D382" s="243"/>
      <c r="E382" s="243" t="str">
        <f>E371</f>
        <v/>
      </c>
      <c r="F382" s="243"/>
      <c r="G382" s="244"/>
      <c r="H382" s="247" t="str">
        <f>D376</f>
        <v/>
      </c>
      <c r="I382" s="245"/>
      <c r="J382" s="245"/>
      <c r="K382" s="245"/>
      <c r="L382" s="246"/>
      <c r="O382" s="84"/>
      <c r="Q382" s="40"/>
    </row>
    <row r="383" spans="1:17" ht="13.2" x14ac:dyDescent="0.45">
      <c r="A383" s="254"/>
      <c r="B383" s="255"/>
      <c r="C383" s="251" t="str">
        <f>C372</f>
        <v/>
      </c>
      <c r="D383" s="243"/>
      <c r="E383" s="243" t="str">
        <f>E372</f>
        <v/>
      </c>
      <c r="F383" s="243"/>
      <c r="G383" s="244"/>
      <c r="H383" s="40" t="s">
        <v>131</v>
      </c>
      <c r="L383" s="84"/>
      <c r="O383" s="84"/>
      <c r="Q383" s="40"/>
    </row>
    <row r="384" spans="1:17" ht="10.5" customHeight="1" x14ac:dyDescent="0.45">
      <c r="A384" s="256"/>
      <c r="B384" s="257"/>
      <c r="C384" s="247"/>
      <c r="D384" s="245"/>
      <c r="E384" s="245"/>
      <c r="F384" s="245"/>
      <c r="G384" s="246"/>
      <c r="H384" s="247" t="str">
        <f>L376</f>
        <v/>
      </c>
      <c r="I384" s="245"/>
      <c r="J384" s="245"/>
      <c r="K384" s="245"/>
      <c r="L384" s="246"/>
      <c r="M384" s="85"/>
      <c r="N384" s="85"/>
      <c r="O384" s="83"/>
      <c r="Q384" s="40"/>
    </row>
    <row r="385" spans="1:18" ht="13.2" x14ac:dyDescent="0.45">
      <c r="A385" s="40" t="s">
        <v>132</v>
      </c>
      <c r="Q385" s="40"/>
    </row>
    <row r="386" spans="1:18" ht="13.2" x14ac:dyDescent="0.45">
      <c r="A386" s="40" t="s">
        <v>133</v>
      </c>
      <c r="Q386" s="40"/>
    </row>
    <row r="387" spans="1:18" ht="13.2" x14ac:dyDescent="0.45">
      <c r="Q387" s="40"/>
    </row>
    <row r="388" spans="1:18" ht="24.75" customHeight="1" x14ac:dyDescent="0.45">
      <c r="C388" s="165" t="s">
        <v>134</v>
      </c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Q388" s="65">
        <v>10</v>
      </c>
    </row>
    <row r="389" spans="1:18" ht="14.25" customHeight="1" thickBot="1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8" ht="19.5" customHeight="1" x14ac:dyDescent="0.45">
      <c r="A390" s="166" t="s">
        <v>49</v>
      </c>
      <c r="B390" s="167"/>
      <c r="C390" s="168" t="s">
        <v>50</v>
      </c>
      <c r="D390" s="169"/>
      <c r="E390" s="170"/>
      <c r="F390" s="41"/>
      <c r="G390" s="41"/>
      <c r="H390" s="41"/>
      <c r="I390" s="242" t="s">
        <v>51</v>
      </c>
      <c r="J390" s="242"/>
      <c r="K390" s="187" t="str">
        <f>$K$3</f>
        <v>2024/3/xx</v>
      </c>
      <c r="L390" s="187"/>
      <c r="M390" s="187"/>
      <c r="N390" s="187"/>
      <c r="O390" s="187"/>
      <c r="P390" s="111"/>
      <c r="Q390" s="79"/>
    </row>
    <row r="391" spans="1:18" ht="24.75" customHeight="1" thickBot="1" x14ac:dyDescent="0.5">
      <c r="A391" s="176">
        <v>26</v>
      </c>
      <c r="B391" s="177"/>
      <c r="C391" s="178" t="s">
        <v>52</v>
      </c>
      <c r="D391" s="179"/>
      <c r="E391" s="180"/>
    </row>
    <row r="392" spans="1:18" ht="30" customHeight="1" thickBot="1" x14ac:dyDescent="0.5">
      <c r="A392" s="157" t="s">
        <v>123</v>
      </c>
      <c r="B392" s="158"/>
      <c r="C392" s="159"/>
      <c r="D392" s="160" t="s">
        <v>53</v>
      </c>
      <c r="E392" s="161"/>
      <c r="F392" s="162" t="str">
        <f>F349</f>
        <v>南部（浦和）</v>
      </c>
      <c r="G392" s="162"/>
      <c r="H392" s="163"/>
      <c r="I392" s="160" t="s">
        <v>54</v>
      </c>
      <c r="J392" s="164"/>
      <c r="K392" s="171">
        <f>$K$5</f>
        <v>45383</v>
      </c>
      <c r="L392" s="172"/>
      <c r="M392" s="173"/>
      <c r="N392" s="174"/>
      <c r="O392" s="175"/>
      <c r="P392" s="112"/>
    </row>
    <row r="393" spans="1:18" ht="23.25" customHeight="1" x14ac:dyDescent="0.45">
      <c r="A393" s="42" t="s">
        <v>55</v>
      </c>
      <c r="B393" s="45" t="s">
        <v>56</v>
      </c>
      <c r="C393" s="45" t="s">
        <v>57</v>
      </c>
      <c r="D393" s="45" t="s">
        <v>58</v>
      </c>
      <c r="E393" s="45" t="s">
        <v>59</v>
      </c>
      <c r="F393" s="45" t="s">
        <v>60</v>
      </c>
      <c r="G393" s="45" t="s">
        <v>61</v>
      </c>
      <c r="H393" s="45" t="s">
        <v>62</v>
      </c>
      <c r="I393" s="45" t="s">
        <v>63</v>
      </c>
      <c r="J393" s="43" t="s">
        <v>64</v>
      </c>
      <c r="K393" s="99" t="s">
        <v>106</v>
      </c>
      <c r="L393" s="100" t="s">
        <v>65</v>
      </c>
      <c r="M393" s="186" t="s">
        <v>66</v>
      </c>
      <c r="N393" s="186"/>
      <c r="O393" s="300"/>
      <c r="P393" s="49"/>
    </row>
    <row r="394" spans="1:18" ht="18.75" customHeight="1" thickBot="1" x14ac:dyDescent="0.5">
      <c r="A394" s="108"/>
      <c r="B394" s="108"/>
      <c r="C394" s="108"/>
      <c r="D394" s="109"/>
      <c r="E394" s="108"/>
      <c r="F394" s="108"/>
      <c r="G394" s="108"/>
      <c r="H394" s="108"/>
      <c r="I394" s="108"/>
      <c r="J394" s="110"/>
      <c r="K394" s="80"/>
      <c r="L394" s="81"/>
      <c r="M394" s="266"/>
      <c r="N394" s="266"/>
      <c r="O394" s="267"/>
      <c r="P394" s="113"/>
      <c r="Q394" s="65">
        <v>0</v>
      </c>
      <c r="R394" s="79" t="s">
        <v>124</v>
      </c>
    </row>
    <row r="395" spans="1:18" ht="19.5" customHeight="1" x14ac:dyDescent="0.45">
      <c r="A395" s="185" t="s">
        <v>67</v>
      </c>
      <c r="B395" s="186"/>
      <c r="C395" s="186"/>
      <c r="D395" s="186" t="s">
        <v>68</v>
      </c>
      <c r="E395" s="186"/>
      <c r="F395" s="186"/>
      <c r="G395" s="186"/>
      <c r="H395" s="186" t="s">
        <v>69</v>
      </c>
      <c r="I395" s="186"/>
      <c r="J395" s="186"/>
      <c r="K395" s="186"/>
      <c r="L395" s="301" t="s">
        <v>70</v>
      </c>
      <c r="M395" s="302"/>
      <c r="N395" s="302"/>
      <c r="O395" s="303"/>
      <c r="P395" s="114"/>
    </row>
    <row r="396" spans="1:18" ht="24" customHeight="1" thickBot="1" x14ac:dyDescent="0.5">
      <c r="A396" s="292"/>
      <c r="B396" s="225"/>
      <c r="C396" s="225"/>
      <c r="D396" s="293"/>
      <c r="E396" s="294"/>
      <c r="F396" s="294"/>
      <c r="G396" s="295"/>
      <c r="H396" s="225" t="s">
        <v>104</v>
      </c>
      <c r="I396" s="225"/>
      <c r="J396" s="225"/>
      <c r="K396" s="225"/>
      <c r="L396" s="296"/>
      <c r="M396" s="297"/>
      <c r="N396" s="297"/>
      <c r="O396" s="298"/>
      <c r="P396" s="49"/>
    </row>
    <row r="397" spans="1:18" ht="15" customHeight="1" x14ac:dyDescent="0.45">
      <c r="A397" s="185" t="s">
        <v>71</v>
      </c>
      <c r="B397" s="186"/>
      <c r="C397" s="186"/>
      <c r="D397" s="186"/>
      <c r="E397" s="186"/>
      <c r="F397" s="186" t="s">
        <v>72</v>
      </c>
      <c r="G397" s="186"/>
      <c r="H397" s="45" t="s">
        <v>73</v>
      </c>
      <c r="I397" s="271" t="s">
        <v>74</v>
      </c>
      <c r="J397" s="272"/>
      <c r="K397" s="272"/>
      <c r="L397" s="272"/>
      <c r="M397" s="299"/>
      <c r="N397" s="186" t="s">
        <v>75</v>
      </c>
      <c r="O397" s="300"/>
      <c r="P397" s="49"/>
    </row>
    <row r="398" spans="1:18" ht="16.5" customHeight="1" x14ac:dyDescent="0.45">
      <c r="A398" s="54" t="s">
        <v>76</v>
      </c>
      <c r="B398" s="276"/>
      <c r="C398" s="277"/>
      <c r="D398" s="278"/>
      <c r="E398" s="277"/>
      <c r="F398" s="279"/>
      <c r="G398" s="279"/>
      <c r="H398" s="82"/>
      <c r="I398" s="280"/>
      <c r="J398" s="281"/>
      <c r="K398" s="281"/>
      <c r="L398" s="281"/>
      <c r="M398" s="282"/>
      <c r="N398" s="286" t="str">
        <f>IF(OR(I398="",K392=""),"",DATEDIF(I398,K392,"y"))</f>
        <v/>
      </c>
      <c r="O398" s="287"/>
      <c r="P398" s="115"/>
    </row>
    <row r="399" spans="1:18" ht="34.5" customHeight="1" thickBot="1" x14ac:dyDescent="0.5">
      <c r="A399" s="55" t="s">
        <v>77</v>
      </c>
      <c r="B399" s="290"/>
      <c r="C399" s="236"/>
      <c r="D399" s="234"/>
      <c r="E399" s="236"/>
      <c r="F399" s="291"/>
      <c r="G399" s="291"/>
      <c r="H399" s="56" t="s">
        <v>78</v>
      </c>
      <c r="I399" s="283"/>
      <c r="J399" s="284"/>
      <c r="K399" s="284"/>
      <c r="L399" s="284"/>
      <c r="M399" s="285"/>
      <c r="N399" s="288"/>
      <c r="O399" s="289"/>
      <c r="P399" s="115"/>
    </row>
    <row r="400" spans="1:18" ht="15" customHeight="1" x14ac:dyDescent="0.45">
      <c r="A400" s="185" t="s">
        <v>79</v>
      </c>
      <c r="B400" s="186"/>
      <c r="C400" s="186"/>
      <c r="D400" s="268" t="s">
        <v>80</v>
      </c>
      <c r="E400" s="269"/>
      <c r="F400" s="269"/>
      <c r="G400" s="269"/>
      <c r="H400" s="269"/>
      <c r="I400" s="269"/>
      <c r="J400" s="269"/>
      <c r="K400" s="270"/>
      <c r="L400" s="271" t="s">
        <v>81</v>
      </c>
      <c r="M400" s="272"/>
      <c r="N400" s="272"/>
      <c r="O400" s="273"/>
      <c r="P400" s="116"/>
    </row>
    <row r="401" spans="1:17" ht="27.75" customHeight="1" thickBot="1" x14ac:dyDescent="0.5">
      <c r="A401" s="274"/>
      <c r="B401" s="275"/>
      <c r="C401" s="27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6"/>
      <c r="P401" s="117"/>
    </row>
    <row r="402" spans="1:17" ht="21" customHeight="1" thickBot="1" x14ac:dyDescent="0.5">
      <c r="A402" s="222" t="s">
        <v>174</v>
      </c>
      <c r="B402" s="223"/>
      <c r="C402" s="223"/>
      <c r="D402" s="223"/>
      <c r="E402" s="223"/>
      <c r="F402" s="223"/>
      <c r="G402" s="223"/>
      <c r="H402" s="223"/>
      <c r="I402" s="223"/>
      <c r="J402" s="223"/>
      <c r="K402" s="224"/>
      <c r="L402" s="225"/>
      <c r="M402" s="225"/>
      <c r="N402" s="225"/>
      <c r="O402" s="226"/>
      <c r="P402" s="117"/>
    </row>
    <row r="403" spans="1:17" ht="18" customHeight="1" thickBot="1" x14ac:dyDescent="0.5">
      <c r="A403" s="221" t="s">
        <v>82</v>
      </c>
      <c r="B403" s="221"/>
      <c r="C403" s="221"/>
      <c r="D403" s="221"/>
      <c r="E403" s="221"/>
      <c r="F403" s="221"/>
      <c r="G403" s="181"/>
      <c r="H403" s="182"/>
      <c r="I403" s="164" t="s">
        <v>107</v>
      </c>
      <c r="J403" s="164"/>
      <c r="K403" s="164"/>
      <c r="L403" s="164"/>
      <c r="M403" s="183"/>
      <c r="N403" s="183"/>
      <c r="O403" s="184"/>
      <c r="P403" s="49"/>
    </row>
    <row r="404" spans="1:17" ht="19.5" customHeight="1" x14ac:dyDescent="0.45">
      <c r="A404" s="101">
        <v>1</v>
      </c>
      <c r="B404" s="227" t="s">
        <v>108</v>
      </c>
      <c r="C404" s="228"/>
      <c r="D404" s="101">
        <v>2</v>
      </c>
      <c r="E404" s="217" t="s">
        <v>109</v>
      </c>
      <c r="F404" s="217"/>
      <c r="G404" s="217"/>
      <c r="H404" s="217"/>
      <c r="I404" s="218"/>
      <c r="J404" s="101">
        <v>3</v>
      </c>
      <c r="K404" s="217" t="s">
        <v>110</v>
      </c>
      <c r="L404" s="218"/>
      <c r="M404" s="101">
        <v>4</v>
      </c>
      <c r="N404" s="217" t="s">
        <v>111</v>
      </c>
      <c r="O404" s="218"/>
      <c r="P404" s="118"/>
      <c r="Q404" s="40"/>
    </row>
    <row r="405" spans="1:17" ht="19.5" customHeight="1" x14ac:dyDescent="0.45">
      <c r="A405" s="101">
        <v>5</v>
      </c>
      <c r="B405" s="217" t="s">
        <v>112</v>
      </c>
      <c r="C405" s="218"/>
      <c r="D405" s="102">
        <v>6</v>
      </c>
      <c r="E405" s="219" t="s">
        <v>113</v>
      </c>
      <c r="F405" s="220"/>
      <c r="G405" s="101">
        <v>7</v>
      </c>
      <c r="H405" s="217" t="s">
        <v>114</v>
      </c>
      <c r="I405" s="218"/>
      <c r="J405" s="101">
        <v>8</v>
      </c>
      <c r="K405" s="103" t="s">
        <v>115</v>
      </c>
      <c r="L405" s="103"/>
      <c r="M405" s="101">
        <v>9</v>
      </c>
      <c r="N405" s="217" t="s">
        <v>116</v>
      </c>
      <c r="O405" s="218"/>
      <c r="P405" s="118"/>
      <c r="Q405" s="40"/>
    </row>
    <row r="406" spans="1:17" ht="19.5" customHeight="1" x14ac:dyDescent="0.45">
      <c r="A406" s="101">
        <v>10</v>
      </c>
      <c r="B406" s="217" t="s">
        <v>117</v>
      </c>
      <c r="C406" s="218"/>
      <c r="D406" s="102">
        <v>11</v>
      </c>
      <c r="E406" s="104" t="s">
        <v>118</v>
      </c>
      <c r="F406" s="105"/>
      <c r="G406" s="101"/>
      <c r="H406" s="103"/>
      <c r="I406" s="106"/>
      <c r="J406" s="101">
        <v>12</v>
      </c>
      <c r="K406" s="217" t="s">
        <v>119</v>
      </c>
      <c r="L406" s="217"/>
      <c r="M406" s="217"/>
      <c r="N406" s="217"/>
      <c r="O406" s="218"/>
      <c r="P406" s="118"/>
      <c r="Q406" s="40"/>
    </row>
    <row r="407" spans="1:17" ht="19.5" customHeight="1" x14ac:dyDescent="0.45">
      <c r="A407" s="101">
        <v>13</v>
      </c>
      <c r="B407" s="217" t="s">
        <v>120</v>
      </c>
      <c r="C407" s="218"/>
      <c r="D407" s="102">
        <v>14</v>
      </c>
      <c r="E407" s="219" t="s">
        <v>121</v>
      </c>
      <c r="F407" s="220"/>
      <c r="G407" s="101">
        <v>15</v>
      </c>
      <c r="H407" s="217" t="s">
        <v>122</v>
      </c>
      <c r="I407" s="218"/>
      <c r="J407" s="101"/>
      <c r="K407" s="103"/>
      <c r="L407" s="103"/>
      <c r="M407" s="107"/>
      <c r="N407" s="217"/>
      <c r="O407" s="218"/>
      <c r="P407" s="118"/>
      <c r="Q407" s="40"/>
    </row>
    <row r="408" spans="1:17" ht="31.5" customHeight="1" thickBot="1" x14ac:dyDescent="0.5">
      <c r="A408" s="232" t="s">
        <v>83</v>
      </c>
      <c r="B408" s="233"/>
      <c r="C408" s="234"/>
      <c r="D408" s="235"/>
      <c r="E408" s="235"/>
      <c r="F408" s="236"/>
      <c r="G408" s="57" t="s">
        <v>84</v>
      </c>
      <c r="H408" s="234"/>
      <c r="I408" s="236"/>
      <c r="J408" s="237" t="s">
        <v>85</v>
      </c>
      <c r="K408" s="238"/>
      <c r="L408" s="239"/>
      <c r="M408" s="240"/>
      <c r="N408" s="240"/>
      <c r="O408" s="241"/>
      <c r="P408" s="119"/>
    </row>
    <row r="409" spans="1:17" ht="24" customHeight="1" x14ac:dyDescent="0.45">
      <c r="A409" s="46" t="s">
        <v>47</v>
      </c>
      <c r="B409" s="49"/>
      <c r="C409" s="49"/>
      <c r="D409" s="49"/>
      <c r="E409" s="49"/>
      <c r="F409" s="49"/>
      <c r="G409" s="49"/>
      <c r="H409" s="49"/>
      <c r="J409" s="47"/>
      <c r="K409" s="47"/>
      <c r="L409" s="48"/>
      <c r="M409" s="48"/>
      <c r="N409" s="48"/>
      <c r="O409" s="48"/>
      <c r="P409" s="120"/>
    </row>
    <row r="410" spans="1:17" ht="18.75" customHeight="1" x14ac:dyDescent="0.45">
      <c r="G410" s="250" t="s">
        <v>86</v>
      </c>
      <c r="H410" s="250"/>
      <c r="I410" s="250"/>
    </row>
    <row r="411" spans="1:17" ht="18.75" customHeight="1" x14ac:dyDescent="0.45">
      <c r="A411" s="50"/>
      <c r="B411" s="50"/>
      <c r="C411" s="50"/>
      <c r="D411" s="50"/>
      <c r="E411" s="50"/>
      <c r="F411" s="50"/>
      <c r="G411" s="250"/>
      <c r="H411" s="250"/>
      <c r="I411" s="250"/>
      <c r="J411" s="50"/>
      <c r="K411" s="50"/>
      <c r="L411" s="50"/>
      <c r="M411" s="50"/>
      <c r="N411" s="50"/>
      <c r="O411" s="50"/>
    </row>
    <row r="412" spans="1:17" x14ac:dyDescent="0.45">
      <c r="D412" s="165" t="s">
        <v>87</v>
      </c>
      <c r="E412" s="165"/>
      <c r="F412" s="165"/>
      <c r="G412" s="165"/>
      <c r="H412" s="165"/>
      <c r="I412" s="165"/>
      <c r="J412" s="165"/>
      <c r="K412" s="165"/>
      <c r="L412" s="165"/>
    </row>
    <row r="413" spans="1:17" ht="20.25" customHeight="1" thickBot="1" x14ac:dyDescent="0.5">
      <c r="C413" s="41"/>
      <c r="D413" s="41"/>
      <c r="E413" s="41"/>
      <c r="F413" s="41"/>
      <c r="G413" s="41"/>
      <c r="H413" s="41"/>
      <c r="I413" s="242" t="s">
        <v>51</v>
      </c>
      <c r="J413" s="242"/>
      <c r="K413" s="187" t="str">
        <f>K390</f>
        <v>2024/3/xx</v>
      </c>
      <c r="L413" s="187"/>
      <c r="M413" s="187"/>
      <c r="N413" s="187"/>
      <c r="O413" s="187"/>
      <c r="P413" s="121"/>
    </row>
    <row r="414" spans="1:17" ht="19.5" customHeight="1" x14ac:dyDescent="0.45">
      <c r="A414" s="166" t="s">
        <v>76</v>
      </c>
      <c r="B414" s="209"/>
      <c r="C414" s="210" t="str">
        <f>IF(B398="","",B398)</f>
        <v/>
      </c>
      <c r="D414" s="211"/>
      <c r="E414" s="212" t="str">
        <f>IF(D398="","",D398)</f>
        <v/>
      </c>
      <c r="F414" s="213"/>
      <c r="G414" s="214" t="s">
        <v>54</v>
      </c>
      <c r="H414" s="215"/>
      <c r="I414" s="216"/>
      <c r="J414" s="149">
        <f>K392</f>
        <v>45383</v>
      </c>
      <c r="K414" s="150"/>
      <c r="L414" s="150"/>
      <c r="M414" s="150"/>
      <c r="N414" s="150"/>
      <c r="O414" s="151"/>
      <c r="P414" s="122"/>
    </row>
    <row r="415" spans="1:17" ht="31.5" customHeight="1" thickBot="1" x14ac:dyDescent="0.5">
      <c r="A415" s="188" t="s">
        <v>77</v>
      </c>
      <c r="B415" s="189"/>
      <c r="C415" s="190" t="str">
        <f>IF(B399="","",B399)</f>
        <v/>
      </c>
      <c r="D415" s="191"/>
      <c r="E415" s="192" t="str">
        <f>IF(D399="","",D399)</f>
        <v/>
      </c>
      <c r="F415" s="193"/>
      <c r="G415" s="194" t="s">
        <v>53</v>
      </c>
      <c r="H415" s="195"/>
      <c r="I415" s="196"/>
      <c r="J415" s="197" t="str">
        <f>F392</f>
        <v>南部（浦和）</v>
      </c>
      <c r="K415" s="197"/>
      <c r="L415" s="197"/>
      <c r="M415" s="197"/>
      <c r="N415" s="197"/>
      <c r="O415" s="198"/>
      <c r="P415" s="122"/>
    </row>
    <row r="416" spans="1:17" ht="15.75" customHeight="1" x14ac:dyDescent="0.45">
      <c r="A416" s="199" t="s">
        <v>89</v>
      </c>
      <c r="B416" s="200"/>
      <c r="C416" s="200"/>
      <c r="D416" s="203" t="str">
        <f>IF(Q394=0,"",CHOOSE(Q394,"初段","二段","三段","四段","五段","六段","七段","八段","錬士","教士"))</f>
        <v/>
      </c>
      <c r="E416" s="204"/>
      <c r="F416" s="204"/>
      <c r="G416" s="204"/>
      <c r="H416" s="204"/>
      <c r="I416" s="204"/>
      <c r="J416" s="204"/>
      <c r="K416" s="204"/>
      <c r="L416" s="204"/>
      <c r="M416" s="205"/>
      <c r="N416" s="248" t="s">
        <v>90</v>
      </c>
      <c r="O416" s="249"/>
      <c r="P416" s="49"/>
    </row>
    <row r="417" spans="1:17" ht="24" customHeight="1" thickBot="1" x14ac:dyDescent="0.5">
      <c r="A417" s="201"/>
      <c r="B417" s="202"/>
      <c r="C417" s="202"/>
      <c r="D417" s="206"/>
      <c r="E417" s="207"/>
      <c r="F417" s="207"/>
      <c r="G417" s="207"/>
      <c r="H417" s="207"/>
      <c r="I417" s="207"/>
      <c r="J417" s="207"/>
      <c r="K417" s="207"/>
      <c r="L417" s="207"/>
      <c r="M417" s="208"/>
      <c r="N417" s="44" t="str">
        <f>IF(K394="○","形","")</f>
        <v/>
      </c>
      <c r="O417" s="51" t="str">
        <f>IF(L394="○","学科","")</f>
        <v/>
      </c>
      <c r="P417" s="49"/>
    </row>
    <row r="418" spans="1:17" ht="16.5" customHeight="1" x14ac:dyDescent="0.45">
      <c r="A418" s="152" t="s">
        <v>79</v>
      </c>
      <c r="B418" s="153"/>
      <c r="C418" s="153"/>
      <c r="D418" s="154" t="s">
        <v>80</v>
      </c>
      <c r="E418" s="154"/>
      <c r="F418" s="154"/>
      <c r="G418" s="154"/>
      <c r="H418" s="154"/>
      <c r="I418" s="154"/>
      <c r="J418" s="154"/>
      <c r="K418" s="154"/>
      <c r="L418" s="230" t="s">
        <v>81</v>
      </c>
      <c r="M418" s="230"/>
      <c r="N418" s="230"/>
      <c r="O418" s="231"/>
      <c r="P418" s="116"/>
    </row>
    <row r="419" spans="1:17" ht="27.75" customHeight="1" thickBot="1" x14ac:dyDescent="0.5">
      <c r="A419" s="229" t="str">
        <f>IF(A401="","",A401)</f>
        <v/>
      </c>
      <c r="B419" s="155"/>
      <c r="C419" s="155"/>
      <c r="D419" s="155" t="str">
        <f>IF(D401="","",D401)</f>
        <v/>
      </c>
      <c r="E419" s="155"/>
      <c r="F419" s="155"/>
      <c r="G419" s="155"/>
      <c r="H419" s="155"/>
      <c r="I419" s="155"/>
      <c r="J419" s="155"/>
      <c r="K419" s="155"/>
      <c r="L419" s="155" t="str">
        <f>IF(L401="","",L401)</f>
        <v/>
      </c>
      <c r="M419" s="155"/>
      <c r="N419" s="155"/>
      <c r="O419" s="156"/>
      <c r="P419" s="115"/>
    </row>
    <row r="420" spans="1:17" ht="30" customHeight="1" thickBot="1" x14ac:dyDescent="0.5">
      <c r="A420" s="258" t="s">
        <v>83</v>
      </c>
      <c r="B420" s="259"/>
      <c r="C420" s="260" t="str">
        <f>IF(C408="","",C408)</f>
        <v/>
      </c>
      <c r="D420" s="261"/>
      <c r="E420" s="261"/>
      <c r="F420" s="262"/>
      <c r="G420" s="58" t="s">
        <v>84</v>
      </c>
      <c r="H420" s="260" t="str">
        <f>IF(H408="","",H408)</f>
        <v/>
      </c>
      <c r="I420" s="263"/>
      <c r="J420" s="258" t="s">
        <v>85</v>
      </c>
      <c r="K420" s="259"/>
      <c r="L420" s="264" t="str">
        <f>IF(L408="","",L408)</f>
        <v/>
      </c>
      <c r="M420" s="264"/>
      <c r="N420" s="264"/>
      <c r="O420" s="265"/>
      <c r="P420" s="122"/>
    </row>
    <row r="421" spans="1:17" ht="11.25" customHeight="1" x14ac:dyDescent="0.45">
      <c r="G421" s="243" t="s">
        <v>125</v>
      </c>
      <c r="H421" s="243"/>
      <c r="I421" s="243"/>
      <c r="Q421" s="40"/>
    </row>
    <row r="422" spans="1:17" ht="11.25" customHeight="1" x14ac:dyDescent="0.45">
      <c r="A422" s="50"/>
      <c r="B422" s="50"/>
      <c r="C422" s="50"/>
      <c r="D422" s="50"/>
      <c r="E422" s="50"/>
      <c r="F422" s="50"/>
      <c r="G422" s="243"/>
      <c r="H422" s="243"/>
      <c r="I422" s="243"/>
      <c r="J422" s="50"/>
      <c r="K422" s="50"/>
      <c r="L422" s="50"/>
      <c r="M422" s="50"/>
      <c r="N422" s="50"/>
      <c r="O422" s="50"/>
      <c r="Q422" s="40"/>
    </row>
    <row r="423" spans="1:17" ht="30" customHeight="1" x14ac:dyDescent="0.45">
      <c r="D423" s="165" t="s">
        <v>126</v>
      </c>
      <c r="E423" s="165"/>
      <c r="F423" s="165"/>
      <c r="G423" s="165"/>
      <c r="H423" s="165"/>
      <c r="I423" s="165"/>
      <c r="J423" s="165"/>
      <c r="K423" s="165"/>
      <c r="L423" s="165"/>
      <c r="Q423" s="40"/>
    </row>
    <row r="424" spans="1:17" ht="13.5" customHeight="1" x14ac:dyDescent="0.45">
      <c r="A424" s="252" t="s">
        <v>127</v>
      </c>
      <c r="B424" s="253"/>
      <c r="C424" s="97" t="s">
        <v>128</v>
      </c>
      <c r="D424" s="97"/>
      <c r="E424" s="97"/>
      <c r="F424" s="97"/>
      <c r="G424" s="98"/>
      <c r="H424" s="97" t="s">
        <v>129</v>
      </c>
      <c r="I424" s="97"/>
      <c r="J424" s="97"/>
      <c r="K424" s="97"/>
      <c r="L424" s="98"/>
      <c r="M424" s="97" t="s">
        <v>130</v>
      </c>
      <c r="N424" s="97"/>
      <c r="O424" s="98"/>
      <c r="Q424" s="40"/>
    </row>
    <row r="425" spans="1:17" ht="13.2" x14ac:dyDescent="0.45">
      <c r="A425" s="254" t="str">
        <f>D416</f>
        <v/>
      </c>
      <c r="B425" s="255"/>
      <c r="C425" s="251" t="str">
        <f>C414</f>
        <v/>
      </c>
      <c r="D425" s="243"/>
      <c r="E425" s="243" t="str">
        <f>E414</f>
        <v/>
      </c>
      <c r="F425" s="243"/>
      <c r="G425" s="244"/>
      <c r="H425" s="247" t="str">
        <f>D419</f>
        <v/>
      </c>
      <c r="I425" s="245"/>
      <c r="J425" s="245"/>
      <c r="K425" s="245"/>
      <c r="L425" s="246"/>
      <c r="O425" s="84"/>
      <c r="Q425" s="40"/>
    </row>
    <row r="426" spans="1:17" ht="13.2" x14ac:dyDescent="0.45">
      <c r="A426" s="254"/>
      <c r="B426" s="255"/>
      <c r="C426" s="251" t="str">
        <f>C415</f>
        <v/>
      </c>
      <c r="D426" s="243"/>
      <c r="E426" s="243" t="str">
        <f>E415</f>
        <v/>
      </c>
      <c r="F426" s="243"/>
      <c r="G426" s="244"/>
      <c r="H426" s="40" t="s">
        <v>131</v>
      </c>
      <c r="L426" s="84"/>
      <c r="O426" s="84"/>
      <c r="Q426" s="40"/>
    </row>
    <row r="427" spans="1:17" ht="10.5" customHeight="1" x14ac:dyDescent="0.45">
      <c r="A427" s="256"/>
      <c r="B427" s="257"/>
      <c r="C427" s="247"/>
      <c r="D427" s="245"/>
      <c r="E427" s="245"/>
      <c r="F427" s="245"/>
      <c r="G427" s="246"/>
      <c r="H427" s="247" t="str">
        <f>L419</f>
        <v/>
      </c>
      <c r="I427" s="245"/>
      <c r="J427" s="245"/>
      <c r="K427" s="245"/>
      <c r="L427" s="246"/>
      <c r="M427" s="85"/>
      <c r="N427" s="85"/>
      <c r="O427" s="83"/>
      <c r="Q427" s="40"/>
    </row>
    <row r="428" spans="1:17" ht="13.2" x14ac:dyDescent="0.45">
      <c r="A428" s="40" t="s">
        <v>132</v>
      </c>
      <c r="Q428" s="40"/>
    </row>
    <row r="429" spans="1:17" ht="13.2" x14ac:dyDescent="0.45">
      <c r="A429" s="40" t="s">
        <v>133</v>
      </c>
      <c r="Q429" s="40"/>
    </row>
    <row r="430" spans="1:17" ht="13.8" thickBot="1" x14ac:dyDescent="0.5">
      <c r="Q430" s="40"/>
    </row>
    <row r="431" spans="1:17" ht="19.8" hidden="1" thickBot="1" x14ac:dyDescent="0.5">
      <c r="A431" s="96" t="e">
        <f>#REF!</f>
        <v>#REF!</v>
      </c>
      <c r="B431" s="86"/>
      <c r="C431" s="86"/>
      <c r="D431" s="86" t="e">
        <f>#REF!</f>
        <v>#REF!</v>
      </c>
      <c r="E431" s="86"/>
      <c r="F431" s="86"/>
      <c r="G431" s="86"/>
      <c r="H431" s="86"/>
      <c r="I431" s="86"/>
      <c r="J431" s="86"/>
      <c r="K431" s="86"/>
      <c r="L431" s="86" t="e">
        <f>#REF!</f>
        <v>#REF!</v>
      </c>
      <c r="M431" s="86"/>
      <c r="N431" s="86"/>
      <c r="O431" s="87"/>
      <c r="P431" s="115"/>
    </row>
    <row r="432" spans="1:17" ht="20.399999999999999" hidden="1" thickBot="1" x14ac:dyDescent="0.5">
      <c r="A432" s="88" t="s">
        <v>83</v>
      </c>
      <c r="B432" s="89"/>
      <c r="C432" s="90" t="e">
        <f>IF(#REF!="","",#REF!)</f>
        <v>#REF!</v>
      </c>
      <c r="D432" s="91"/>
      <c r="E432" s="91"/>
      <c r="F432" s="92"/>
      <c r="G432" s="58" t="s">
        <v>84</v>
      </c>
      <c r="H432" s="90" t="e">
        <f>IF(#REF!="","",#REF!)</f>
        <v>#REF!</v>
      </c>
      <c r="I432" s="93"/>
      <c r="J432" s="88" t="s">
        <v>85</v>
      </c>
      <c r="K432" s="89"/>
      <c r="L432" s="94" t="e">
        <f>#REF!</f>
        <v>#REF!</v>
      </c>
      <c r="M432" s="94"/>
      <c r="N432" s="94"/>
      <c r="O432" s="95"/>
      <c r="P432" s="122"/>
    </row>
    <row r="433" spans="1:16" x14ac:dyDescent="0.45">
      <c r="A433" s="309" t="s">
        <v>101</v>
      </c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123"/>
    </row>
    <row r="434" spans="1:16" x14ac:dyDescent="0.45"/>
    <row r="435" spans="1:16" x14ac:dyDescent="0.45"/>
    <row r="436" spans="1:16" x14ac:dyDescent="0.45"/>
    <row r="437" spans="1:16" x14ac:dyDescent="0.45"/>
    <row r="438" spans="1:16" x14ac:dyDescent="0.45"/>
    <row r="439" spans="1:16" x14ac:dyDescent="0.45"/>
    <row r="440" spans="1:16" x14ac:dyDescent="0.45"/>
    <row r="441" spans="1:16" x14ac:dyDescent="0.45"/>
    <row r="442" spans="1:16" x14ac:dyDescent="0.45"/>
    <row r="443" spans="1:16" x14ac:dyDescent="0.45"/>
    <row r="444" spans="1:16" x14ac:dyDescent="0.45"/>
    <row r="445" spans="1:16" x14ac:dyDescent="0.45"/>
    <row r="446" spans="1:16" x14ac:dyDescent="0.45"/>
    <row r="447" spans="1:16" x14ac:dyDescent="0.45"/>
    <row r="448" spans="1:16" x14ac:dyDescent="0.45"/>
    <row r="449" x14ac:dyDescent="0.45"/>
    <row r="450" x14ac:dyDescent="0.45"/>
    <row r="451" x14ac:dyDescent="0.45"/>
    <row r="452" x14ac:dyDescent="0.45"/>
    <row r="453" x14ac:dyDescent="0.45"/>
    <row r="454" x14ac:dyDescent="0.45"/>
    <row r="455" x14ac:dyDescent="0.45"/>
    <row r="456" x14ac:dyDescent="0.45"/>
    <row r="457" x14ac:dyDescent="0.45"/>
    <row r="458" x14ac:dyDescent="0.45"/>
    <row r="459" x14ac:dyDescent="0.45"/>
    <row r="460" x14ac:dyDescent="0.45"/>
    <row r="461" x14ac:dyDescent="0.45"/>
    <row r="462" x14ac:dyDescent="0.45"/>
    <row r="463" x14ac:dyDescent="0.45"/>
    <row r="464" x14ac:dyDescent="0.45"/>
    <row r="465" x14ac:dyDescent="0.45"/>
    <row r="466" x14ac:dyDescent="0.45"/>
    <row r="467" x14ac:dyDescent="0.45"/>
    <row r="468" x14ac:dyDescent="0.45"/>
    <row r="469" x14ac:dyDescent="0.45"/>
    <row r="470" x14ac:dyDescent="0.45"/>
    <row r="471" x14ac:dyDescent="0.45"/>
    <row r="472" x14ac:dyDescent="0.45"/>
    <row r="473" x14ac:dyDescent="0.45"/>
    <row r="474" x14ac:dyDescent="0.45"/>
    <row r="475" x14ac:dyDescent="0.45"/>
    <row r="476" x14ac:dyDescent="0.45"/>
    <row r="477" x14ac:dyDescent="0.45"/>
    <row r="478" x14ac:dyDescent="0.45"/>
    <row r="479" x14ac:dyDescent="0.45"/>
    <row r="480" x14ac:dyDescent="0.45"/>
    <row r="481" x14ac:dyDescent="0.45"/>
    <row r="482" x14ac:dyDescent="0.45"/>
    <row r="483" x14ac:dyDescent="0.45"/>
    <row r="484" x14ac:dyDescent="0.45"/>
    <row r="485" x14ac:dyDescent="0.45"/>
    <row r="486" x14ac:dyDescent="0.45"/>
    <row r="487" x14ac:dyDescent="0.45"/>
    <row r="488" x14ac:dyDescent="0.45"/>
    <row r="489" x14ac:dyDescent="0.45"/>
    <row r="490" x14ac:dyDescent="0.45"/>
    <row r="491" x14ac:dyDescent="0.45"/>
    <row r="492" x14ac:dyDescent="0.45"/>
    <row r="493" x14ac:dyDescent="0.45"/>
    <row r="494" x14ac:dyDescent="0.45"/>
    <row r="495" x14ac:dyDescent="0.45"/>
    <row r="496" x14ac:dyDescent="0.45"/>
    <row r="497" x14ac:dyDescent="0.45"/>
    <row r="498" x14ac:dyDescent="0.45"/>
    <row r="499" x14ac:dyDescent="0.45"/>
    <row r="500" x14ac:dyDescent="0.45"/>
    <row r="501" x14ac:dyDescent="0.45"/>
    <row r="502" x14ac:dyDescent="0.45"/>
    <row r="503" x14ac:dyDescent="0.45"/>
    <row r="504" x14ac:dyDescent="0.45"/>
    <row r="505" x14ac:dyDescent="0.45"/>
    <row r="506" x14ac:dyDescent="0.45"/>
    <row r="507" x14ac:dyDescent="0.45"/>
    <row r="508" x14ac:dyDescent="0.45"/>
    <row r="509" x14ac:dyDescent="0.45"/>
    <row r="510" x14ac:dyDescent="0.45"/>
    <row r="511" x14ac:dyDescent="0.45"/>
    <row r="512" x14ac:dyDescent="0.45"/>
    <row r="513" x14ac:dyDescent="0.45"/>
    <row r="514" x14ac:dyDescent="0.45"/>
    <row r="515" x14ac:dyDescent="0.45"/>
    <row r="516" x14ac:dyDescent="0.45"/>
    <row r="517" x14ac:dyDescent="0.45"/>
    <row r="518" x14ac:dyDescent="0.45"/>
    <row r="519" x14ac:dyDescent="0.45"/>
    <row r="520" x14ac:dyDescent="0.45"/>
    <row r="521" x14ac:dyDescent="0.45"/>
    <row r="522" x14ac:dyDescent="0.45"/>
    <row r="523" x14ac:dyDescent="0.45"/>
    <row r="524" x14ac:dyDescent="0.45"/>
    <row r="525" x14ac:dyDescent="0.45"/>
    <row r="526" x14ac:dyDescent="0.45"/>
    <row r="527" x14ac:dyDescent="0.45"/>
    <row r="528" x14ac:dyDescent="0.45"/>
    <row r="529" x14ac:dyDescent="0.45"/>
    <row r="530" x14ac:dyDescent="0.45"/>
    <row r="531" x14ac:dyDescent="0.45"/>
    <row r="532" x14ac:dyDescent="0.45"/>
    <row r="533" x14ac:dyDescent="0.45"/>
    <row r="534" x14ac:dyDescent="0.45"/>
    <row r="535" x14ac:dyDescent="0.45"/>
    <row r="536" x14ac:dyDescent="0.45"/>
    <row r="537" x14ac:dyDescent="0.45"/>
    <row r="538" x14ac:dyDescent="0.45"/>
    <row r="539" x14ac:dyDescent="0.45"/>
    <row r="540" x14ac:dyDescent="0.45"/>
    <row r="541" x14ac:dyDescent="0.45"/>
    <row r="542" x14ac:dyDescent="0.45"/>
    <row r="543" x14ac:dyDescent="0.45"/>
    <row r="544" x14ac:dyDescent="0.45"/>
    <row r="545" x14ac:dyDescent="0.45"/>
    <row r="546" x14ac:dyDescent="0.45"/>
    <row r="547" x14ac:dyDescent="0.45"/>
    <row r="548" x14ac:dyDescent="0.45"/>
    <row r="549" x14ac:dyDescent="0.45"/>
    <row r="550" x14ac:dyDescent="0.45"/>
    <row r="551" x14ac:dyDescent="0.45"/>
    <row r="552" x14ac:dyDescent="0.45"/>
    <row r="553" x14ac:dyDescent="0.45"/>
    <row r="554" x14ac:dyDescent="0.45"/>
    <row r="555" x14ac:dyDescent="0.45"/>
    <row r="556" x14ac:dyDescent="0.45"/>
    <row r="557" x14ac:dyDescent="0.45"/>
    <row r="558" x14ac:dyDescent="0.45"/>
    <row r="559" x14ac:dyDescent="0.45"/>
    <row r="560" x14ac:dyDescent="0.45"/>
    <row r="561" x14ac:dyDescent="0.45"/>
    <row r="562" x14ac:dyDescent="0.45"/>
    <row r="563" x14ac:dyDescent="0.45"/>
    <row r="564" x14ac:dyDescent="0.45"/>
    <row r="565" x14ac:dyDescent="0.45"/>
    <row r="566" x14ac:dyDescent="0.45"/>
    <row r="567" x14ac:dyDescent="0.45"/>
    <row r="568" x14ac:dyDescent="0.45"/>
    <row r="569" x14ac:dyDescent="0.45"/>
    <row r="570" x14ac:dyDescent="0.45"/>
    <row r="571" x14ac:dyDescent="0.45"/>
    <row r="572" x14ac:dyDescent="0.45"/>
    <row r="573" x14ac:dyDescent="0.45"/>
    <row r="574" x14ac:dyDescent="0.45"/>
    <row r="575" x14ac:dyDescent="0.45"/>
    <row r="576" x14ac:dyDescent="0.45"/>
    <row r="577" x14ac:dyDescent="0.45"/>
    <row r="578" x14ac:dyDescent="0.45"/>
    <row r="579" x14ac:dyDescent="0.45"/>
    <row r="580" x14ac:dyDescent="0.45"/>
    <row r="581" x14ac:dyDescent="0.45"/>
    <row r="582" x14ac:dyDescent="0.45"/>
    <row r="583" x14ac:dyDescent="0.45"/>
    <row r="584" x14ac:dyDescent="0.45"/>
    <row r="585" x14ac:dyDescent="0.45"/>
    <row r="586" x14ac:dyDescent="0.45"/>
    <row r="587" x14ac:dyDescent="0.45"/>
    <row r="588" x14ac:dyDescent="0.45"/>
    <row r="589" x14ac:dyDescent="0.45"/>
    <row r="590" x14ac:dyDescent="0.45"/>
    <row r="591" x14ac:dyDescent="0.45"/>
    <row r="592" x14ac:dyDescent="0.45"/>
    <row r="593" x14ac:dyDescent="0.45"/>
    <row r="594" x14ac:dyDescent="0.45"/>
    <row r="595" x14ac:dyDescent="0.45"/>
    <row r="596" x14ac:dyDescent="0.45"/>
    <row r="597" x14ac:dyDescent="0.45"/>
    <row r="598" x14ac:dyDescent="0.45"/>
    <row r="599" x14ac:dyDescent="0.45"/>
    <row r="600" x14ac:dyDescent="0.45"/>
    <row r="601" x14ac:dyDescent="0.45"/>
    <row r="602" x14ac:dyDescent="0.45"/>
    <row r="603" x14ac:dyDescent="0.45"/>
    <row r="604" x14ac:dyDescent="0.45"/>
    <row r="605" x14ac:dyDescent="0.45"/>
    <row r="606" x14ac:dyDescent="0.45"/>
    <row r="607" x14ac:dyDescent="0.45"/>
    <row r="608" x14ac:dyDescent="0.45"/>
    <row r="609" x14ac:dyDescent="0.45"/>
    <row r="610" x14ac:dyDescent="0.45"/>
    <row r="611" x14ac:dyDescent="0.45"/>
    <row r="612" x14ac:dyDescent="0.45"/>
    <row r="613" x14ac:dyDescent="0.45"/>
    <row r="614" x14ac:dyDescent="0.45"/>
    <row r="615" x14ac:dyDescent="0.45"/>
    <row r="616" x14ac:dyDescent="0.45"/>
    <row r="617" x14ac:dyDescent="0.45"/>
    <row r="618" x14ac:dyDescent="0.45"/>
    <row r="619" x14ac:dyDescent="0.45"/>
    <row r="620" x14ac:dyDescent="0.45"/>
    <row r="621" x14ac:dyDescent="0.45"/>
    <row r="622" x14ac:dyDescent="0.45"/>
    <row r="623" x14ac:dyDescent="0.45"/>
    <row r="624" x14ac:dyDescent="0.45"/>
    <row r="625" x14ac:dyDescent="0.45"/>
    <row r="626" x14ac:dyDescent="0.45"/>
    <row r="627" x14ac:dyDescent="0.45"/>
    <row r="628" x14ac:dyDescent="0.45"/>
    <row r="629" x14ac:dyDescent="0.45"/>
    <row r="630" x14ac:dyDescent="0.45"/>
    <row r="631" x14ac:dyDescent="0.45"/>
    <row r="632" x14ac:dyDescent="0.45"/>
    <row r="633" x14ac:dyDescent="0.45"/>
    <row r="634" x14ac:dyDescent="0.45"/>
    <row r="635" x14ac:dyDescent="0.45"/>
    <row r="636" x14ac:dyDescent="0.45"/>
    <row r="637" x14ac:dyDescent="0.45"/>
    <row r="638" x14ac:dyDescent="0.45"/>
    <row r="639" x14ac:dyDescent="0.45"/>
    <row r="640" x14ac:dyDescent="0.45"/>
    <row r="641" x14ac:dyDescent="0.45"/>
    <row r="642" x14ac:dyDescent="0.45"/>
    <row r="643" x14ac:dyDescent="0.45"/>
    <row r="644" x14ac:dyDescent="0.45"/>
    <row r="645" x14ac:dyDescent="0.45"/>
    <row r="646" x14ac:dyDescent="0.45"/>
    <row r="647" x14ac:dyDescent="0.45"/>
    <row r="648" x14ac:dyDescent="0.45"/>
    <row r="649" x14ac:dyDescent="0.45"/>
    <row r="650" x14ac:dyDescent="0.45"/>
    <row r="651" x14ac:dyDescent="0.45"/>
    <row r="652" x14ac:dyDescent="0.45"/>
    <row r="653" x14ac:dyDescent="0.45"/>
    <row r="654" x14ac:dyDescent="0.45"/>
    <row r="655" x14ac:dyDescent="0.45"/>
    <row r="656" x14ac:dyDescent="0.45"/>
    <row r="657" x14ac:dyDescent="0.45"/>
    <row r="658" x14ac:dyDescent="0.45"/>
    <row r="659" x14ac:dyDescent="0.45"/>
    <row r="660" x14ac:dyDescent="0.45"/>
    <row r="661" x14ac:dyDescent="0.45"/>
    <row r="662" x14ac:dyDescent="0.45"/>
    <row r="663" x14ac:dyDescent="0.45"/>
    <row r="664" x14ac:dyDescent="0.45"/>
    <row r="665" x14ac:dyDescent="0.45"/>
    <row r="666" x14ac:dyDescent="0.45"/>
    <row r="667" x14ac:dyDescent="0.45"/>
    <row r="668" x14ac:dyDescent="0.45"/>
    <row r="669" x14ac:dyDescent="0.45"/>
    <row r="670" x14ac:dyDescent="0.45"/>
    <row r="671" x14ac:dyDescent="0.45"/>
    <row r="672" x14ac:dyDescent="0.45"/>
    <row r="673" x14ac:dyDescent="0.45"/>
    <row r="674" x14ac:dyDescent="0.45"/>
    <row r="675" x14ac:dyDescent="0.45"/>
    <row r="676" x14ac:dyDescent="0.45"/>
    <row r="677" x14ac:dyDescent="0.45"/>
    <row r="678" x14ac:dyDescent="0.45"/>
    <row r="679" x14ac:dyDescent="0.45"/>
    <row r="680" x14ac:dyDescent="0.45"/>
    <row r="681" x14ac:dyDescent="0.45"/>
    <row r="682" x14ac:dyDescent="0.45"/>
    <row r="683" x14ac:dyDescent="0.45"/>
    <row r="684" x14ac:dyDescent="0.45"/>
    <row r="685" x14ac:dyDescent="0.45"/>
    <row r="686" x14ac:dyDescent="0.45"/>
    <row r="687" x14ac:dyDescent="0.45"/>
    <row r="688" x14ac:dyDescent="0.45"/>
    <row r="689" x14ac:dyDescent="0.45"/>
    <row r="690" x14ac:dyDescent="0.45"/>
    <row r="691" x14ac:dyDescent="0.45"/>
    <row r="692" x14ac:dyDescent="0.45"/>
    <row r="693" x14ac:dyDescent="0.45"/>
    <row r="694" x14ac:dyDescent="0.45"/>
    <row r="695" x14ac:dyDescent="0.45"/>
    <row r="696" x14ac:dyDescent="0.45"/>
    <row r="697" x14ac:dyDescent="0.45"/>
    <row r="698" x14ac:dyDescent="0.45"/>
    <row r="699" x14ac:dyDescent="0.45"/>
    <row r="700" x14ac:dyDescent="0.45"/>
    <row r="701" x14ac:dyDescent="0.45"/>
    <row r="702" x14ac:dyDescent="0.45"/>
    <row r="703" x14ac:dyDescent="0.45"/>
    <row r="704" x14ac:dyDescent="0.45"/>
    <row r="705" x14ac:dyDescent="0.45"/>
    <row r="706" x14ac:dyDescent="0.45"/>
    <row r="707" x14ac:dyDescent="0.45"/>
    <row r="708" x14ac:dyDescent="0.45"/>
    <row r="709" x14ac:dyDescent="0.45"/>
    <row r="710" x14ac:dyDescent="0.45"/>
  </sheetData>
  <protectedRanges>
    <protectedRange sqref="C21:P21 C64:P64 C107:P107 C150:P150 C193:P193 C236:P236 C279:P279 C322:P322 C365:P365 C408:P408" name="範囲10"/>
    <protectedRange sqref="G16 G59 G102 G145 G188 G231 G274 G317 G360 G403" name="範囲9"/>
    <protectedRange sqref="A14:P15 A57:P58 A100:P101 A143:P144 A186:P187 A229:P230 A272:P273 A315:P316 A358:P359 A401:P402" name="範囲8"/>
    <protectedRange sqref="I11 I54 I97 I140 I183 I226 I269 I312 I355 I398" name="範囲7"/>
    <protectedRange sqref="B12:G12 B55:G55 B98:G98 B141:G141 B184:G184 B227:G227 B270:G270 B313:G313 B356:G356 B399:G399" name="範囲6"/>
    <protectedRange sqref="B11:H11 B54:H54 B97:H97 B140:H140 B183:H183 B226:H226 B269:H269 B312:H312 B355:H355 B398:H398" name="範囲5"/>
    <protectedRange sqref="A9:K9 A52:K52 A95:K95 A138:K138 A181:K181 A224:K224 A267:K267 A310:K310 A353:K353 A396:K396" name="範囲4"/>
    <protectedRange sqref="M7:P7 M50:P50 M93:P93 M136:P136 M179:P179 M222:P222 M265:P265 M308:P308 M351:P351 M394:P394" name="範囲3"/>
    <protectedRange sqref="K351:L351 K394:L394 K265:L265 K308:L308 K179:L179 K222:L222 K93:L93 K136:L136 K7:L7 K50:L50" name="範囲2"/>
    <protectedRange sqref="K3:P3 P132 P89 P46 P175 P218 P261 P304 P347 P390" name="範囲1"/>
    <protectedRange sqref="K132:O132 K89:O89 K46:O46 K175:O175 K218:O218 K261:O261 K304:O304 K347:O347 K390:O390" name="範囲1_12"/>
  </protectedRanges>
  <mergeCells count="1041">
    <mergeCell ref="A433:O433"/>
    <mergeCell ref="A27:B27"/>
    <mergeCell ref="C27:D27"/>
    <mergeCell ref="E27:F27"/>
    <mergeCell ref="G27:I27"/>
    <mergeCell ref="J27:O27"/>
    <mergeCell ref="L32:O32"/>
    <mergeCell ref="A28:B28"/>
    <mergeCell ref="C28:D28"/>
    <mergeCell ref="E28:F28"/>
    <mergeCell ref="G28:I28"/>
    <mergeCell ref="J28:O28"/>
    <mergeCell ref="A29:C30"/>
    <mergeCell ref="D29:M30"/>
    <mergeCell ref="N29:O29"/>
    <mergeCell ref="A33:B33"/>
    <mergeCell ref="C33:F33"/>
    <mergeCell ref="H33:I33"/>
    <mergeCell ref="J33:K33"/>
    <mergeCell ref="L33:O33"/>
    <mergeCell ref="A31:C31"/>
    <mergeCell ref="D31:K31"/>
    <mergeCell ref="L31:O31"/>
    <mergeCell ref="A32:C32"/>
    <mergeCell ref="D32:K32"/>
    <mergeCell ref="A56:C56"/>
    <mergeCell ref="D56:K56"/>
    <mergeCell ref="L56:O56"/>
    <mergeCell ref="A57:C57"/>
    <mergeCell ref="D57:K57"/>
    <mergeCell ref="L57:O57"/>
    <mergeCell ref="B54:C54"/>
    <mergeCell ref="B17:C17"/>
    <mergeCell ref="E17:I17"/>
    <mergeCell ref="K17:L17"/>
    <mergeCell ref="N17:O17"/>
    <mergeCell ref="M16:O16"/>
    <mergeCell ref="B18:C18"/>
    <mergeCell ref="E18:F18"/>
    <mergeCell ref="H18:I18"/>
    <mergeCell ref="A21:B21"/>
    <mergeCell ref="C21:F21"/>
    <mergeCell ref="H21:I21"/>
    <mergeCell ref="J21:K21"/>
    <mergeCell ref="L21:O21"/>
    <mergeCell ref="G23:I24"/>
    <mergeCell ref="D25:L25"/>
    <mergeCell ref="I26:J26"/>
    <mergeCell ref="K26:O26"/>
    <mergeCell ref="N18:O18"/>
    <mergeCell ref="B19:C19"/>
    <mergeCell ref="K19:O19"/>
    <mergeCell ref="B20:C20"/>
    <mergeCell ref="E20:F20"/>
    <mergeCell ref="H20:I20"/>
    <mergeCell ref="N20:O20"/>
    <mergeCell ref="N10:O10"/>
    <mergeCell ref="B11:C11"/>
    <mergeCell ref="D11:E11"/>
    <mergeCell ref="F11:G11"/>
    <mergeCell ref="I11:M12"/>
    <mergeCell ref="N11:O12"/>
    <mergeCell ref="B12:C12"/>
    <mergeCell ref="D12:E12"/>
    <mergeCell ref="F12:G12"/>
    <mergeCell ref="A13:C13"/>
    <mergeCell ref="D13:K13"/>
    <mergeCell ref="L13:O13"/>
    <mergeCell ref="A14:C14"/>
    <mergeCell ref="D14:K14"/>
    <mergeCell ref="L14:O14"/>
    <mergeCell ref="A16:F16"/>
    <mergeCell ref="G16:H16"/>
    <mergeCell ref="I16:L16"/>
    <mergeCell ref="L15:O15"/>
    <mergeCell ref="A15:K15"/>
    <mergeCell ref="C1:M1"/>
    <mergeCell ref="A3:B3"/>
    <mergeCell ref="C3:E3"/>
    <mergeCell ref="I3:J3"/>
    <mergeCell ref="K3:O3"/>
    <mergeCell ref="A4:B4"/>
    <mergeCell ref="C4:E4"/>
    <mergeCell ref="A5:C5"/>
    <mergeCell ref="D5:E5"/>
    <mergeCell ref="F5:H5"/>
    <mergeCell ref="I5:J5"/>
    <mergeCell ref="M6:O6"/>
    <mergeCell ref="M7:O7"/>
    <mergeCell ref="A8:C8"/>
    <mergeCell ref="D8:G8"/>
    <mergeCell ref="H8:K8"/>
    <mergeCell ref="L8:O8"/>
    <mergeCell ref="K5:M5"/>
    <mergeCell ref="N5:O5"/>
    <mergeCell ref="A9:C9"/>
    <mergeCell ref="D9:G9"/>
    <mergeCell ref="H9:K9"/>
    <mergeCell ref="L9:O9"/>
    <mergeCell ref="A10:E10"/>
    <mergeCell ref="F10:G10"/>
    <mergeCell ref="M49:O49"/>
    <mergeCell ref="M50:O50"/>
    <mergeCell ref="A51:C51"/>
    <mergeCell ref="D51:G51"/>
    <mergeCell ref="H51:K51"/>
    <mergeCell ref="L51:O51"/>
    <mergeCell ref="A47:B47"/>
    <mergeCell ref="C47:E47"/>
    <mergeCell ref="A48:C48"/>
    <mergeCell ref="D48:E48"/>
    <mergeCell ref="F48:H48"/>
    <mergeCell ref="I48:J48"/>
    <mergeCell ref="G34:I35"/>
    <mergeCell ref="D36:L36"/>
    <mergeCell ref="C44:M44"/>
    <mergeCell ref="A46:B46"/>
    <mergeCell ref="C46:E46"/>
    <mergeCell ref="I46:J46"/>
    <mergeCell ref="K46:O46"/>
    <mergeCell ref="C39:D40"/>
    <mergeCell ref="E39:G40"/>
    <mergeCell ref="C38:D38"/>
    <mergeCell ref="E38:G38"/>
    <mergeCell ref="H38:L38"/>
    <mergeCell ref="H40:L40"/>
    <mergeCell ref="I10:M10"/>
    <mergeCell ref="B60:C60"/>
    <mergeCell ref="N60:O60"/>
    <mergeCell ref="N63:O63"/>
    <mergeCell ref="D54:E54"/>
    <mergeCell ref="F54:G54"/>
    <mergeCell ref="I54:M55"/>
    <mergeCell ref="N54:O55"/>
    <mergeCell ref="B55:C55"/>
    <mergeCell ref="D55:E55"/>
    <mergeCell ref="F55:G55"/>
    <mergeCell ref="A52:C52"/>
    <mergeCell ref="D52:G52"/>
    <mergeCell ref="H52:K52"/>
    <mergeCell ref="L52:O52"/>
    <mergeCell ref="A53:E53"/>
    <mergeCell ref="F53:G53"/>
    <mergeCell ref="I53:M53"/>
    <mergeCell ref="N53:O53"/>
    <mergeCell ref="H63:I63"/>
    <mergeCell ref="A58:K58"/>
    <mergeCell ref="L58:O58"/>
    <mergeCell ref="A59:F59"/>
    <mergeCell ref="G59:H59"/>
    <mergeCell ref="I59:L59"/>
    <mergeCell ref="M59:O59"/>
    <mergeCell ref="E60:I60"/>
    <mergeCell ref="K60:L60"/>
    <mergeCell ref="A70:B70"/>
    <mergeCell ref="C70:D70"/>
    <mergeCell ref="E70:F70"/>
    <mergeCell ref="G70:I70"/>
    <mergeCell ref="J70:O70"/>
    <mergeCell ref="B61:C61"/>
    <mergeCell ref="B62:C62"/>
    <mergeCell ref="L76:O76"/>
    <mergeCell ref="E61:F61"/>
    <mergeCell ref="H61:I61"/>
    <mergeCell ref="N61:O61"/>
    <mergeCell ref="K62:O62"/>
    <mergeCell ref="B63:C63"/>
    <mergeCell ref="E63:F63"/>
    <mergeCell ref="A64:B64"/>
    <mergeCell ref="C64:F64"/>
    <mergeCell ref="H64:I64"/>
    <mergeCell ref="J64:K64"/>
    <mergeCell ref="L64:O64"/>
    <mergeCell ref="G66:I67"/>
    <mergeCell ref="D68:L68"/>
    <mergeCell ref="I69:J69"/>
    <mergeCell ref="N72:O72"/>
    <mergeCell ref="A90:B90"/>
    <mergeCell ref="C90:E90"/>
    <mergeCell ref="A91:C91"/>
    <mergeCell ref="D91:E91"/>
    <mergeCell ref="F91:H91"/>
    <mergeCell ref="I91:J91"/>
    <mergeCell ref="C87:M87"/>
    <mergeCell ref="A89:B89"/>
    <mergeCell ref="C89:E89"/>
    <mergeCell ref="I89:J89"/>
    <mergeCell ref="K89:O89"/>
    <mergeCell ref="A76:B76"/>
    <mergeCell ref="C76:F76"/>
    <mergeCell ref="H76:I76"/>
    <mergeCell ref="J76:K76"/>
    <mergeCell ref="A74:C74"/>
    <mergeCell ref="D74:K74"/>
    <mergeCell ref="L74:O74"/>
    <mergeCell ref="A75:C75"/>
    <mergeCell ref="D75:K75"/>
    <mergeCell ref="L75:O75"/>
    <mergeCell ref="A80:B80"/>
    <mergeCell ref="A81:B83"/>
    <mergeCell ref="C81:D81"/>
    <mergeCell ref="E81:G81"/>
    <mergeCell ref="H81:L81"/>
    <mergeCell ref="C82:D83"/>
    <mergeCell ref="E82:G83"/>
    <mergeCell ref="H83:L83"/>
    <mergeCell ref="G77:I78"/>
    <mergeCell ref="D79:L79"/>
    <mergeCell ref="B97:C97"/>
    <mergeCell ref="D97:E97"/>
    <mergeCell ref="F97:G97"/>
    <mergeCell ref="I97:M98"/>
    <mergeCell ref="N97:O98"/>
    <mergeCell ref="B98:C98"/>
    <mergeCell ref="D98:E98"/>
    <mergeCell ref="F98:G98"/>
    <mergeCell ref="A101:K101"/>
    <mergeCell ref="L101:O101"/>
    <mergeCell ref="L95:O95"/>
    <mergeCell ref="A96:E96"/>
    <mergeCell ref="F96:G96"/>
    <mergeCell ref="I96:M96"/>
    <mergeCell ref="N96:O96"/>
    <mergeCell ref="M92:O92"/>
    <mergeCell ref="A94:C94"/>
    <mergeCell ref="D94:G94"/>
    <mergeCell ref="H94:K94"/>
    <mergeCell ref="L94:O94"/>
    <mergeCell ref="A95:C95"/>
    <mergeCell ref="D95:G95"/>
    <mergeCell ref="H95:K95"/>
    <mergeCell ref="J107:K107"/>
    <mergeCell ref="L107:O107"/>
    <mergeCell ref="B104:C104"/>
    <mergeCell ref="E104:F104"/>
    <mergeCell ref="H104:I104"/>
    <mergeCell ref="N104:O104"/>
    <mergeCell ref="B105:C105"/>
    <mergeCell ref="K105:O105"/>
    <mergeCell ref="A102:F102"/>
    <mergeCell ref="G102:H102"/>
    <mergeCell ref="I102:L102"/>
    <mergeCell ref="M102:O102"/>
    <mergeCell ref="B103:C103"/>
    <mergeCell ref="E103:I103"/>
    <mergeCell ref="K103:L103"/>
    <mergeCell ref="N103:O103"/>
    <mergeCell ref="A99:C99"/>
    <mergeCell ref="D99:K99"/>
    <mergeCell ref="L99:O99"/>
    <mergeCell ref="A100:C100"/>
    <mergeCell ref="D100:K100"/>
    <mergeCell ref="L100:O100"/>
    <mergeCell ref="A133:B133"/>
    <mergeCell ref="C133:E133"/>
    <mergeCell ref="A134:C134"/>
    <mergeCell ref="D134:E134"/>
    <mergeCell ref="F134:H134"/>
    <mergeCell ref="I134:J134"/>
    <mergeCell ref="D122:L122"/>
    <mergeCell ref="C130:M130"/>
    <mergeCell ref="A132:B132"/>
    <mergeCell ref="C132:E132"/>
    <mergeCell ref="I132:J132"/>
    <mergeCell ref="K132:O132"/>
    <mergeCell ref="A119:B119"/>
    <mergeCell ref="C119:F119"/>
    <mergeCell ref="H119:I119"/>
    <mergeCell ref="J119:K119"/>
    <mergeCell ref="L119:O119"/>
    <mergeCell ref="G120:I121"/>
    <mergeCell ref="A123:B123"/>
    <mergeCell ref="B140:C140"/>
    <mergeCell ref="D140:E140"/>
    <mergeCell ref="F140:G140"/>
    <mergeCell ref="I140:M141"/>
    <mergeCell ref="N140:O141"/>
    <mergeCell ref="B141:C141"/>
    <mergeCell ref="D141:E141"/>
    <mergeCell ref="F141:G141"/>
    <mergeCell ref="A138:C138"/>
    <mergeCell ref="D138:G138"/>
    <mergeCell ref="H138:K138"/>
    <mergeCell ref="L138:O138"/>
    <mergeCell ref="A139:E139"/>
    <mergeCell ref="F139:G139"/>
    <mergeCell ref="I139:M139"/>
    <mergeCell ref="N139:O139"/>
    <mergeCell ref="M135:O135"/>
    <mergeCell ref="A137:C137"/>
    <mergeCell ref="D137:G137"/>
    <mergeCell ref="H137:K137"/>
    <mergeCell ref="L137:O137"/>
    <mergeCell ref="M136:O136"/>
    <mergeCell ref="B147:C147"/>
    <mergeCell ref="E147:F147"/>
    <mergeCell ref="H147:I147"/>
    <mergeCell ref="N147:O147"/>
    <mergeCell ref="B148:C148"/>
    <mergeCell ref="K148:O148"/>
    <mergeCell ref="A145:F145"/>
    <mergeCell ref="G145:H145"/>
    <mergeCell ref="I145:L145"/>
    <mergeCell ref="M145:O145"/>
    <mergeCell ref="B146:C146"/>
    <mergeCell ref="E146:I146"/>
    <mergeCell ref="K146:L146"/>
    <mergeCell ref="N146:O146"/>
    <mergeCell ref="A142:C142"/>
    <mergeCell ref="D142:K142"/>
    <mergeCell ref="L142:O142"/>
    <mergeCell ref="A143:C143"/>
    <mergeCell ref="D143:K143"/>
    <mergeCell ref="L143:O143"/>
    <mergeCell ref="A144:K144"/>
    <mergeCell ref="L144:O144"/>
    <mergeCell ref="G152:I153"/>
    <mergeCell ref="D154:L154"/>
    <mergeCell ref="I155:J155"/>
    <mergeCell ref="K155:O155"/>
    <mergeCell ref="A156:B156"/>
    <mergeCell ref="C156:D156"/>
    <mergeCell ref="E156:F156"/>
    <mergeCell ref="G156:I156"/>
    <mergeCell ref="J156:O156"/>
    <mergeCell ref="B149:C149"/>
    <mergeCell ref="E149:F149"/>
    <mergeCell ref="H149:I149"/>
    <mergeCell ref="N149:O149"/>
    <mergeCell ref="A150:B150"/>
    <mergeCell ref="C150:F150"/>
    <mergeCell ref="H150:I150"/>
    <mergeCell ref="J150:K150"/>
    <mergeCell ref="L150:O150"/>
    <mergeCell ref="A162:B162"/>
    <mergeCell ref="C162:F162"/>
    <mergeCell ref="H162:I162"/>
    <mergeCell ref="J162:K162"/>
    <mergeCell ref="L162:O162"/>
    <mergeCell ref="G163:I164"/>
    <mergeCell ref="A160:C160"/>
    <mergeCell ref="D160:K160"/>
    <mergeCell ref="A161:C161"/>
    <mergeCell ref="D161:K161"/>
    <mergeCell ref="L161:O161"/>
    <mergeCell ref="A157:B157"/>
    <mergeCell ref="C157:D157"/>
    <mergeCell ref="E157:F157"/>
    <mergeCell ref="G157:I157"/>
    <mergeCell ref="J157:O157"/>
    <mergeCell ref="A158:C159"/>
    <mergeCell ref="D158:M159"/>
    <mergeCell ref="N158:O158"/>
    <mergeCell ref="L160:O160"/>
    <mergeCell ref="M178:O178"/>
    <mergeCell ref="A180:C180"/>
    <mergeCell ref="D180:G180"/>
    <mergeCell ref="H180:K180"/>
    <mergeCell ref="L180:O180"/>
    <mergeCell ref="M179:O179"/>
    <mergeCell ref="A176:B176"/>
    <mergeCell ref="C176:E176"/>
    <mergeCell ref="A177:C177"/>
    <mergeCell ref="D177:E177"/>
    <mergeCell ref="F177:H177"/>
    <mergeCell ref="I177:J177"/>
    <mergeCell ref="D165:L165"/>
    <mergeCell ref="C173:M173"/>
    <mergeCell ref="A175:B175"/>
    <mergeCell ref="C175:E175"/>
    <mergeCell ref="I175:J175"/>
    <mergeCell ref="K175:O175"/>
    <mergeCell ref="H169:L169"/>
    <mergeCell ref="A166:B166"/>
    <mergeCell ref="A167:B169"/>
    <mergeCell ref="C167:D167"/>
    <mergeCell ref="E167:G167"/>
    <mergeCell ref="C168:D169"/>
    <mergeCell ref="E168:G169"/>
    <mergeCell ref="H167:L167"/>
    <mergeCell ref="A185:C185"/>
    <mergeCell ref="D185:K185"/>
    <mergeCell ref="L185:O185"/>
    <mergeCell ref="A186:C186"/>
    <mergeCell ref="D186:K186"/>
    <mergeCell ref="L186:O186"/>
    <mergeCell ref="B183:C183"/>
    <mergeCell ref="D183:E183"/>
    <mergeCell ref="F183:G183"/>
    <mergeCell ref="I183:M184"/>
    <mergeCell ref="N183:O184"/>
    <mergeCell ref="B184:C184"/>
    <mergeCell ref="D184:E184"/>
    <mergeCell ref="F184:G184"/>
    <mergeCell ref="A181:C181"/>
    <mergeCell ref="D181:G181"/>
    <mergeCell ref="H181:K181"/>
    <mergeCell ref="L181:O181"/>
    <mergeCell ref="A182:E182"/>
    <mergeCell ref="F182:G182"/>
    <mergeCell ref="I182:M182"/>
    <mergeCell ref="N182:O182"/>
    <mergeCell ref="B192:C192"/>
    <mergeCell ref="E192:F192"/>
    <mergeCell ref="H192:I192"/>
    <mergeCell ref="N192:O192"/>
    <mergeCell ref="A193:B193"/>
    <mergeCell ref="C193:F193"/>
    <mergeCell ref="H193:I193"/>
    <mergeCell ref="J193:K193"/>
    <mergeCell ref="L193:O193"/>
    <mergeCell ref="B190:C190"/>
    <mergeCell ref="E190:F190"/>
    <mergeCell ref="N190:O190"/>
    <mergeCell ref="B191:C191"/>
    <mergeCell ref="K191:O191"/>
    <mergeCell ref="A188:F188"/>
    <mergeCell ref="G188:H188"/>
    <mergeCell ref="I188:L188"/>
    <mergeCell ref="M188:O188"/>
    <mergeCell ref="B189:C189"/>
    <mergeCell ref="E189:I189"/>
    <mergeCell ref="K189:L189"/>
    <mergeCell ref="N189:O189"/>
    <mergeCell ref="H190:I190"/>
    <mergeCell ref="A203:C203"/>
    <mergeCell ref="D203:K203"/>
    <mergeCell ref="L203:O203"/>
    <mergeCell ref="A204:C204"/>
    <mergeCell ref="D204:K204"/>
    <mergeCell ref="L204:O204"/>
    <mergeCell ref="A200:B200"/>
    <mergeCell ref="C200:D200"/>
    <mergeCell ref="E200:F200"/>
    <mergeCell ref="G200:I200"/>
    <mergeCell ref="J200:O200"/>
    <mergeCell ref="A201:C202"/>
    <mergeCell ref="D201:M202"/>
    <mergeCell ref="N201:O201"/>
    <mergeCell ref="G195:I196"/>
    <mergeCell ref="D197:L197"/>
    <mergeCell ref="I198:J198"/>
    <mergeCell ref="K198:O198"/>
    <mergeCell ref="A199:B199"/>
    <mergeCell ref="C199:D199"/>
    <mergeCell ref="E199:F199"/>
    <mergeCell ref="G199:I199"/>
    <mergeCell ref="J199:O199"/>
    <mergeCell ref="A219:B219"/>
    <mergeCell ref="C219:E219"/>
    <mergeCell ref="A220:C220"/>
    <mergeCell ref="D220:E220"/>
    <mergeCell ref="F220:H220"/>
    <mergeCell ref="I220:J220"/>
    <mergeCell ref="D208:L208"/>
    <mergeCell ref="C216:M216"/>
    <mergeCell ref="A218:B218"/>
    <mergeCell ref="C218:E218"/>
    <mergeCell ref="I218:J218"/>
    <mergeCell ref="K218:O218"/>
    <mergeCell ref="A209:B209"/>
    <mergeCell ref="A210:B212"/>
    <mergeCell ref="C210:D210"/>
    <mergeCell ref="A205:B205"/>
    <mergeCell ref="C205:F205"/>
    <mergeCell ref="H205:I205"/>
    <mergeCell ref="J205:K205"/>
    <mergeCell ref="L205:O205"/>
    <mergeCell ref="G206:I207"/>
    <mergeCell ref="E210:G210"/>
    <mergeCell ref="H210:L210"/>
    <mergeCell ref="C211:D212"/>
    <mergeCell ref="E211:G212"/>
    <mergeCell ref="H212:L212"/>
    <mergeCell ref="B226:C226"/>
    <mergeCell ref="D226:E226"/>
    <mergeCell ref="F226:G226"/>
    <mergeCell ref="I226:M227"/>
    <mergeCell ref="N226:O227"/>
    <mergeCell ref="B227:C227"/>
    <mergeCell ref="D227:E227"/>
    <mergeCell ref="F227:G227"/>
    <mergeCell ref="A224:C224"/>
    <mergeCell ref="D224:G224"/>
    <mergeCell ref="H224:K224"/>
    <mergeCell ref="L224:O224"/>
    <mergeCell ref="A225:E225"/>
    <mergeCell ref="F225:G225"/>
    <mergeCell ref="I225:M225"/>
    <mergeCell ref="N225:O225"/>
    <mergeCell ref="M221:O221"/>
    <mergeCell ref="A223:C223"/>
    <mergeCell ref="D223:G223"/>
    <mergeCell ref="H223:K223"/>
    <mergeCell ref="L223:O223"/>
    <mergeCell ref="M222:O222"/>
    <mergeCell ref="B233:C233"/>
    <mergeCell ref="E233:F233"/>
    <mergeCell ref="H233:I233"/>
    <mergeCell ref="N233:O233"/>
    <mergeCell ref="B234:C234"/>
    <mergeCell ref="K234:O234"/>
    <mergeCell ref="A231:F231"/>
    <mergeCell ref="G231:H231"/>
    <mergeCell ref="I231:L231"/>
    <mergeCell ref="M231:O231"/>
    <mergeCell ref="B232:C232"/>
    <mergeCell ref="E232:I232"/>
    <mergeCell ref="K232:L232"/>
    <mergeCell ref="N232:O232"/>
    <mergeCell ref="A228:C228"/>
    <mergeCell ref="D228:K228"/>
    <mergeCell ref="L228:O228"/>
    <mergeCell ref="A229:C229"/>
    <mergeCell ref="D229:K229"/>
    <mergeCell ref="L229:O229"/>
    <mergeCell ref="G238:I239"/>
    <mergeCell ref="D240:L240"/>
    <mergeCell ref="I241:J241"/>
    <mergeCell ref="K241:O241"/>
    <mergeCell ref="A242:B242"/>
    <mergeCell ref="C242:D242"/>
    <mergeCell ref="E242:F242"/>
    <mergeCell ref="G242:I242"/>
    <mergeCell ref="J242:O242"/>
    <mergeCell ref="B235:C235"/>
    <mergeCell ref="E235:F235"/>
    <mergeCell ref="H235:I235"/>
    <mergeCell ref="N235:O235"/>
    <mergeCell ref="A236:B236"/>
    <mergeCell ref="C236:F236"/>
    <mergeCell ref="H236:I236"/>
    <mergeCell ref="J236:K236"/>
    <mergeCell ref="L236:O236"/>
    <mergeCell ref="C248:F248"/>
    <mergeCell ref="H248:I248"/>
    <mergeCell ref="J248:K248"/>
    <mergeCell ref="L248:O248"/>
    <mergeCell ref="G249:I250"/>
    <mergeCell ref="A246:C246"/>
    <mergeCell ref="D246:K246"/>
    <mergeCell ref="L246:O246"/>
    <mergeCell ref="A247:C247"/>
    <mergeCell ref="D247:K247"/>
    <mergeCell ref="L247:O247"/>
    <mergeCell ref="A243:B243"/>
    <mergeCell ref="C243:D243"/>
    <mergeCell ref="E243:F243"/>
    <mergeCell ref="G243:I243"/>
    <mergeCell ref="J243:O243"/>
    <mergeCell ref="A244:C245"/>
    <mergeCell ref="D244:M245"/>
    <mergeCell ref="N244:O244"/>
    <mergeCell ref="A248:B248"/>
    <mergeCell ref="M264:O264"/>
    <mergeCell ref="A266:C266"/>
    <mergeCell ref="D266:G266"/>
    <mergeCell ref="H266:K266"/>
    <mergeCell ref="L266:O266"/>
    <mergeCell ref="M265:O265"/>
    <mergeCell ref="A262:B262"/>
    <mergeCell ref="C262:E262"/>
    <mergeCell ref="A263:C263"/>
    <mergeCell ref="D263:E263"/>
    <mergeCell ref="F263:H263"/>
    <mergeCell ref="I263:J263"/>
    <mergeCell ref="D251:L251"/>
    <mergeCell ref="C259:M259"/>
    <mergeCell ref="A261:B261"/>
    <mergeCell ref="C261:E261"/>
    <mergeCell ref="I261:J261"/>
    <mergeCell ref="K261:O261"/>
    <mergeCell ref="A253:B255"/>
    <mergeCell ref="C253:D253"/>
    <mergeCell ref="E253:G253"/>
    <mergeCell ref="H253:L253"/>
    <mergeCell ref="C254:D255"/>
    <mergeCell ref="E254:G255"/>
    <mergeCell ref="H255:L255"/>
    <mergeCell ref="A252:B252"/>
    <mergeCell ref="A271:C271"/>
    <mergeCell ref="D271:K271"/>
    <mergeCell ref="L271:O271"/>
    <mergeCell ref="A272:C272"/>
    <mergeCell ref="D272:K272"/>
    <mergeCell ref="L272:O272"/>
    <mergeCell ref="B269:C269"/>
    <mergeCell ref="D269:E269"/>
    <mergeCell ref="F269:G269"/>
    <mergeCell ref="I269:M270"/>
    <mergeCell ref="N269:O270"/>
    <mergeCell ref="B270:C270"/>
    <mergeCell ref="D270:E270"/>
    <mergeCell ref="F270:G270"/>
    <mergeCell ref="A267:C267"/>
    <mergeCell ref="D267:G267"/>
    <mergeCell ref="H267:K267"/>
    <mergeCell ref="L267:O267"/>
    <mergeCell ref="A268:E268"/>
    <mergeCell ref="F268:G268"/>
    <mergeCell ref="I268:M268"/>
    <mergeCell ref="N268:O268"/>
    <mergeCell ref="B278:C278"/>
    <mergeCell ref="E278:F278"/>
    <mergeCell ref="H278:I278"/>
    <mergeCell ref="N278:O278"/>
    <mergeCell ref="A279:B279"/>
    <mergeCell ref="C279:F279"/>
    <mergeCell ref="H279:I279"/>
    <mergeCell ref="J279:K279"/>
    <mergeCell ref="L279:O279"/>
    <mergeCell ref="B276:C276"/>
    <mergeCell ref="E276:F276"/>
    <mergeCell ref="H276:I276"/>
    <mergeCell ref="N276:O276"/>
    <mergeCell ref="B277:C277"/>
    <mergeCell ref="K277:O277"/>
    <mergeCell ref="A274:F274"/>
    <mergeCell ref="G274:H274"/>
    <mergeCell ref="I274:L274"/>
    <mergeCell ref="M274:O274"/>
    <mergeCell ref="B275:C275"/>
    <mergeCell ref="E275:I275"/>
    <mergeCell ref="K275:L275"/>
    <mergeCell ref="N275:O275"/>
    <mergeCell ref="A286:B286"/>
    <mergeCell ref="C286:D286"/>
    <mergeCell ref="E286:F286"/>
    <mergeCell ref="G286:I286"/>
    <mergeCell ref="J286:O286"/>
    <mergeCell ref="A287:C288"/>
    <mergeCell ref="D287:M288"/>
    <mergeCell ref="N287:O287"/>
    <mergeCell ref="G281:I282"/>
    <mergeCell ref="D283:L283"/>
    <mergeCell ref="I284:J284"/>
    <mergeCell ref="K284:O284"/>
    <mergeCell ref="A285:B285"/>
    <mergeCell ref="C285:D285"/>
    <mergeCell ref="E285:F285"/>
    <mergeCell ref="G285:I285"/>
    <mergeCell ref="J285:O285"/>
    <mergeCell ref="M307:O307"/>
    <mergeCell ref="A309:C309"/>
    <mergeCell ref="D309:G309"/>
    <mergeCell ref="H309:K309"/>
    <mergeCell ref="L309:O309"/>
    <mergeCell ref="M308:O308"/>
    <mergeCell ref="A291:B291"/>
    <mergeCell ref="C291:F291"/>
    <mergeCell ref="H291:I291"/>
    <mergeCell ref="J291:K291"/>
    <mergeCell ref="L291:O291"/>
    <mergeCell ref="G292:I293"/>
    <mergeCell ref="A295:B295"/>
    <mergeCell ref="A296:B298"/>
    <mergeCell ref="C296:D296"/>
    <mergeCell ref="E296:G296"/>
    <mergeCell ref="H296:L296"/>
    <mergeCell ref="C297:D298"/>
    <mergeCell ref="A314:C314"/>
    <mergeCell ref="D314:K314"/>
    <mergeCell ref="L314:O314"/>
    <mergeCell ref="A315:C315"/>
    <mergeCell ref="D315:K315"/>
    <mergeCell ref="L315:O315"/>
    <mergeCell ref="B312:C312"/>
    <mergeCell ref="D312:E312"/>
    <mergeCell ref="F312:G312"/>
    <mergeCell ref="I312:M313"/>
    <mergeCell ref="N312:O313"/>
    <mergeCell ref="B313:C313"/>
    <mergeCell ref="D313:E313"/>
    <mergeCell ref="F313:G313"/>
    <mergeCell ref="A310:C310"/>
    <mergeCell ref="D310:G310"/>
    <mergeCell ref="H310:K310"/>
    <mergeCell ref="A311:E311"/>
    <mergeCell ref="F311:G311"/>
    <mergeCell ref="I311:M311"/>
    <mergeCell ref="N311:O311"/>
    <mergeCell ref="L310:O310"/>
    <mergeCell ref="B321:C321"/>
    <mergeCell ref="E321:F321"/>
    <mergeCell ref="H321:I321"/>
    <mergeCell ref="N321:O321"/>
    <mergeCell ref="A322:B322"/>
    <mergeCell ref="C322:F322"/>
    <mergeCell ref="H322:I322"/>
    <mergeCell ref="J322:K322"/>
    <mergeCell ref="L322:O322"/>
    <mergeCell ref="B319:C319"/>
    <mergeCell ref="E319:F319"/>
    <mergeCell ref="H319:I319"/>
    <mergeCell ref="N319:O319"/>
    <mergeCell ref="B320:C320"/>
    <mergeCell ref="K320:O320"/>
    <mergeCell ref="A317:F317"/>
    <mergeCell ref="G317:H317"/>
    <mergeCell ref="I317:L317"/>
    <mergeCell ref="M317:O317"/>
    <mergeCell ref="B318:C318"/>
    <mergeCell ref="E318:I318"/>
    <mergeCell ref="K318:L318"/>
    <mergeCell ref="N318:O318"/>
    <mergeCell ref="A329:B329"/>
    <mergeCell ref="C329:D329"/>
    <mergeCell ref="E329:F329"/>
    <mergeCell ref="G329:I329"/>
    <mergeCell ref="J329:O329"/>
    <mergeCell ref="A330:C331"/>
    <mergeCell ref="D330:M331"/>
    <mergeCell ref="N330:O330"/>
    <mergeCell ref="G324:I325"/>
    <mergeCell ref="D326:L326"/>
    <mergeCell ref="I327:J327"/>
    <mergeCell ref="K327:O327"/>
    <mergeCell ref="A328:B328"/>
    <mergeCell ref="C328:D328"/>
    <mergeCell ref="E328:F328"/>
    <mergeCell ref="G328:I328"/>
    <mergeCell ref="J328:O328"/>
    <mergeCell ref="D337:L337"/>
    <mergeCell ref="C345:M345"/>
    <mergeCell ref="A347:B347"/>
    <mergeCell ref="C347:E347"/>
    <mergeCell ref="I347:J347"/>
    <mergeCell ref="K347:O347"/>
    <mergeCell ref="A338:B338"/>
    <mergeCell ref="A339:B341"/>
    <mergeCell ref="C339:D339"/>
    <mergeCell ref="A334:B334"/>
    <mergeCell ref="C334:F334"/>
    <mergeCell ref="H334:I334"/>
    <mergeCell ref="J334:K334"/>
    <mergeCell ref="L334:O334"/>
    <mergeCell ref="G335:I336"/>
    <mergeCell ref="A332:C332"/>
    <mergeCell ref="D332:K332"/>
    <mergeCell ref="L332:O332"/>
    <mergeCell ref="A333:C333"/>
    <mergeCell ref="D333:K333"/>
    <mergeCell ref="L333:O333"/>
    <mergeCell ref="A353:C353"/>
    <mergeCell ref="D353:G353"/>
    <mergeCell ref="H353:K353"/>
    <mergeCell ref="L353:O353"/>
    <mergeCell ref="A354:E354"/>
    <mergeCell ref="F354:G354"/>
    <mergeCell ref="I354:M354"/>
    <mergeCell ref="N354:O354"/>
    <mergeCell ref="M350:O350"/>
    <mergeCell ref="A352:C352"/>
    <mergeCell ref="D352:G352"/>
    <mergeCell ref="H352:K352"/>
    <mergeCell ref="M351:O351"/>
    <mergeCell ref="A348:B348"/>
    <mergeCell ref="C348:E348"/>
    <mergeCell ref="A349:C349"/>
    <mergeCell ref="D349:E349"/>
    <mergeCell ref="F349:H349"/>
    <mergeCell ref="I349:J349"/>
    <mergeCell ref="L352:O352"/>
    <mergeCell ref="E364:F364"/>
    <mergeCell ref="H364:I364"/>
    <mergeCell ref="N364:O364"/>
    <mergeCell ref="C365:F365"/>
    <mergeCell ref="H365:I365"/>
    <mergeCell ref="J365:K365"/>
    <mergeCell ref="L365:O365"/>
    <mergeCell ref="B362:C362"/>
    <mergeCell ref="E362:F362"/>
    <mergeCell ref="H362:I362"/>
    <mergeCell ref="N362:O362"/>
    <mergeCell ref="B363:C363"/>
    <mergeCell ref="D357:K357"/>
    <mergeCell ref="L357:O357"/>
    <mergeCell ref="A358:C358"/>
    <mergeCell ref="D358:K358"/>
    <mergeCell ref="B355:C355"/>
    <mergeCell ref="D355:E355"/>
    <mergeCell ref="F355:G355"/>
    <mergeCell ref="I355:M356"/>
    <mergeCell ref="N355:O356"/>
    <mergeCell ref="B356:C356"/>
    <mergeCell ref="D356:E356"/>
    <mergeCell ref="F356:G356"/>
    <mergeCell ref="A365:B365"/>
    <mergeCell ref="A375:C375"/>
    <mergeCell ref="D375:K375"/>
    <mergeCell ref="L375:O375"/>
    <mergeCell ref="A376:C376"/>
    <mergeCell ref="D376:K376"/>
    <mergeCell ref="L376:O376"/>
    <mergeCell ref="A372:B372"/>
    <mergeCell ref="C372:D372"/>
    <mergeCell ref="E372:F372"/>
    <mergeCell ref="G372:I372"/>
    <mergeCell ref="J372:O372"/>
    <mergeCell ref="A373:C374"/>
    <mergeCell ref="D373:M374"/>
    <mergeCell ref="N373:O373"/>
    <mergeCell ref="G367:I368"/>
    <mergeCell ref="D369:L369"/>
    <mergeCell ref="I370:J370"/>
    <mergeCell ref="K370:O370"/>
    <mergeCell ref="A371:B371"/>
    <mergeCell ref="C371:D371"/>
    <mergeCell ref="E371:F371"/>
    <mergeCell ref="G371:I371"/>
    <mergeCell ref="J371:O371"/>
    <mergeCell ref="D380:L380"/>
    <mergeCell ref="C388:M388"/>
    <mergeCell ref="A390:B390"/>
    <mergeCell ref="C390:E390"/>
    <mergeCell ref="I390:J390"/>
    <mergeCell ref="K390:O390"/>
    <mergeCell ref="A382:B384"/>
    <mergeCell ref="C382:D382"/>
    <mergeCell ref="E382:G382"/>
    <mergeCell ref="K392:M392"/>
    <mergeCell ref="N392:O392"/>
    <mergeCell ref="A377:B377"/>
    <mergeCell ref="C377:F377"/>
    <mergeCell ref="H377:I377"/>
    <mergeCell ref="J377:K377"/>
    <mergeCell ref="L377:O377"/>
    <mergeCell ref="G378:I379"/>
    <mergeCell ref="F399:G399"/>
    <mergeCell ref="A396:C396"/>
    <mergeCell ref="D396:G396"/>
    <mergeCell ref="H396:K396"/>
    <mergeCell ref="L396:O396"/>
    <mergeCell ref="A397:E397"/>
    <mergeCell ref="F397:G397"/>
    <mergeCell ref="I397:M397"/>
    <mergeCell ref="N397:O397"/>
    <mergeCell ref="M393:O393"/>
    <mergeCell ref="A395:C395"/>
    <mergeCell ref="D395:G395"/>
    <mergeCell ref="H395:K395"/>
    <mergeCell ref="L395:O395"/>
    <mergeCell ref="M394:O394"/>
    <mergeCell ref="A391:B391"/>
    <mergeCell ref="C391:E391"/>
    <mergeCell ref="A392:C392"/>
    <mergeCell ref="D392:E392"/>
    <mergeCell ref="F392:H392"/>
    <mergeCell ref="I392:J392"/>
    <mergeCell ref="A37:B37"/>
    <mergeCell ref="A38:B40"/>
    <mergeCell ref="M93:O93"/>
    <mergeCell ref="A124:B126"/>
    <mergeCell ref="C124:D124"/>
    <mergeCell ref="E124:G124"/>
    <mergeCell ref="H124:L124"/>
    <mergeCell ref="L117:O117"/>
    <mergeCell ref="A118:C118"/>
    <mergeCell ref="D118:K118"/>
    <mergeCell ref="A114:B114"/>
    <mergeCell ref="C114:D114"/>
    <mergeCell ref="E114:F114"/>
    <mergeCell ref="G114:I114"/>
    <mergeCell ref="J114:O114"/>
    <mergeCell ref="A115:C116"/>
    <mergeCell ref="D115:M116"/>
    <mergeCell ref="N115:O115"/>
    <mergeCell ref="G109:I110"/>
    <mergeCell ref="C125:D126"/>
    <mergeCell ref="E125:G126"/>
    <mergeCell ref="H126:L126"/>
    <mergeCell ref="D111:L111"/>
    <mergeCell ref="I112:J112"/>
    <mergeCell ref="K112:O112"/>
    <mergeCell ref="B106:C106"/>
    <mergeCell ref="E106:F106"/>
    <mergeCell ref="H106:I106"/>
    <mergeCell ref="N106:O106"/>
    <mergeCell ref="A107:B107"/>
    <mergeCell ref="C107:F107"/>
    <mergeCell ref="H107:I107"/>
    <mergeCell ref="E426:G427"/>
    <mergeCell ref="H427:L427"/>
    <mergeCell ref="H382:L382"/>
    <mergeCell ref="C383:D384"/>
    <mergeCell ref="E383:G384"/>
    <mergeCell ref="H384:L384"/>
    <mergeCell ref="A424:B424"/>
    <mergeCell ref="A425:B427"/>
    <mergeCell ref="C425:D425"/>
    <mergeCell ref="E425:G425"/>
    <mergeCell ref="H425:L425"/>
    <mergeCell ref="C426:D427"/>
    <mergeCell ref="E339:G339"/>
    <mergeCell ref="H339:L339"/>
    <mergeCell ref="C340:D341"/>
    <mergeCell ref="E340:G341"/>
    <mergeCell ref="H341:L341"/>
    <mergeCell ref="A381:B381"/>
    <mergeCell ref="D423:L423"/>
    <mergeCell ref="A420:B420"/>
    <mergeCell ref="C420:F420"/>
    <mergeCell ref="H420:I420"/>
    <mergeCell ref="J420:K420"/>
    <mergeCell ref="L420:O420"/>
    <mergeCell ref="G421:I422"/>
    <mergeCell ref="A418:C418"/>
    <mergeCell ref="C415:D415"/>
    <mergeCell ref="E415:F415"/>
    <mergeCell ref="G415:I415"/>
    <mergeCell ref="J415:O415"/>
    <mergeCell ref="A416:C417"/>
    <mergeCell ref="D416:M417"/>
    <mergeCell ref="D289:K289"/>
    <mergeCell ref="L289:O289"/>
    <mergeCell ref="A290:C290"/>
    <mergeCell ref="D290:K290"/>
    <mergeCell ref="L290:O290"/>
    <mergeCell ref="A408:B408"/>
    <mergeCell ref="C408:F408"/>
    <mergeCell ref="H408:I408"/>
    <mergeCell ref="J408:K408"/>
    <mergeCell ref="L408:O408"/>
    <mergeCell ref="B405:C405"/>
    <mergeCell ref="I304:J304"/>
    <mergeCell ref="K304:O304"/>
    <mergeCell ref="E297:G298"/>
    <mergeCell ref="H298:L298"/>
    <mergeCell ref="D418:K418"/>
    <mergeCell ref="L418:O418"/>
    <mergeCell ref="N416:O416"/>
    <mergeCell ref="G410:I411"/>
    <mergeCell ref="D412:L412"/>
    <mergeCell ref="I413:J413"/>
    <mergeCell ref="K413:O413"/>
    <mergeCell ref="A414:B414"/>
    <mergeCell ref="C414:D414"/>
    <mergeCell ref="E414:F414"/>
    <mergeCell ref="G414:I414"/>
    <mergeCell ref="J414:O414"/>
    <mergeCell ref="M403:O403"/>
    <mergeCell ref="B404:C404"/>
    <mergeCell ref="E404:I404"/>
    <mergeCell ref="K404:L404"/>
    <mergeCell ref="N404:O404"/>
    <mergeCell ref="A316:K316"/>
    <mergeCell ref="L316:O316"/>
    <mergeCell ref="A359:K359"/>
    <mergeCell ref="L359:O359"/>
    <mergeCell ref="L358:O358"/>
    <mergeCell ref="K363:O363"/>
    <mergeCell ref="K349:M349"/>
    <mergeCell ref="N349:O349"/>
    <mergeCell ref="A360:F360"/>
    <mergeCell ref="B361:C361"/>
    <mergeCell ref="E361:I361"/>
    <mergeCell ref="K361:L361"/>
    <mergeCell ref="N361:O361"/>
    <mergeCell ref="A419:C419"/>
    <mergeCell ref="D419:K419"/>
    <mergeCell ref="L419:O419"/>
    <mergeCell ref="A415:B415"/>
    <mergeCell ref="A400:C400"/>
    <mergeCell ref="D400:K400"/>
    <mergeCell ref="L400:O400"/>
    <mergeCell ref="A401:C401"/>
    <mergeCell ref="D401:K401"/>
    <mergeCell ref="L401:O401"/>
    <mergeCell ref="A402:K402"/>
    <mergeCell ref="L402:O402"/>
    <mergeCell ref="B398:C398"/>
    <mergeCell ref="D398:E398"/>
    <mergeCell ref="F398:G398"/>
    <mergeCell ref="I398:M399"/>
    <mergeCell ref="N398:O399"/>
    <mergeCell ref="B399:C399"/>
    <mergeCell ref="D399:E399"/>
    <mergeCell ref="G360:H360"/>
    <mergeCell ref="I360:L360"/>
    <mergeCell ref="M360:O360"/>
    <mergeCell ref="A357:C357"/>
    <mergeCell ref="K69:O69"/>
    <mergeCell ref="A71:B71"/>
    <mergeCell ref="C71:D71"/>
    <mergeCell ref="E71:F71"/>
    <mergeCell ref="G71:I71"/>
    <mergeCell ref="J71:O71"/>
    <mergeCell ref="A72:C73"/>
    <mergeCell ref="D72:M73"/>
    <mergeCell ref="A113:B113"/>
    <mergeCell ref="C113:D113"/>
    <mergeCell ref="E113:F113"/>
    <mergeCell ref="G113:I113"/>
    <mergeCell ref="B407:C407"/>
    <mergeCell ref="E407:F407"/>
    <mergeCell ref="H407:I407"/>
    <mergeCell ref="N407:O407"/>
    <mergeCell ref="E405:F405"/>
    <mergeCell ref="H405:I405"/>
    <mergeCell ref="N405:O405"/>
    <mergeCell ref="B406:C406"/>
    <mergeCell ref="K406:O406"/>
    <mergeCell ref="A403:F403"/>
    <mergeCell ref="G403:H403"/>
    <mergeCell ref="I403:L403"/>
    <mergeCell ref="B364:C364"/>
    <mergeCell ref="A187:K187"/>
    <mergeCell ref="L187:O187"/>
    <mergeCell ref="A230:K230"/>
    <mergeCell ref="J113:O113"/>
    <mergeCell ref="A117:C117"/>
    <mergeCell ref="D117:K117"/>
    <mergeCell ref="L118:O118"/>
    <mergeCell ref="A306:C306"/>
    <mergeCell ref="D306:E306"/>
    <mergeCell ref="F306:H306"/>
    <mergeCell ref="I306:J306"/>
    <mergeCell ref="D294:L294"/>
    <mergeCell ref="C302:M302"/>
    <mergeCell ref="A304:B304"/>
    <mergeCell ref="C304:E304"/>
    <mergeCell ref="K48:M48"/>
    <mergeCell ref="N48:O48"/>
    <mergeCell ref="K91:M91"/>
    <mergeCell ref="N91:O91"/>
    <mergeCell ref="K134:M134"/>
    <mergeCell ref="N134:O134"/>
    <mergeCell ref="K177:M177"/>
    <mergeCell ref="N177:O177"/>
    <mergeCell ref="K220:M220"/>
    <mergeCell ref="N220:O220"/>
    <mergeCell ref="K263:M263"/>
    <mergeCell ref="N263:O263"/>
    <mergeCell ref="K306:M306"/>
    <mergeCell ref="N306:O306"/>
    <mergeCell ref="A305:B305"/>
    <mergeCell ref="C305:E305"/>
    <mergeCell ref="L230:O230"/>
    <mergeCell ref="A273:K273"/>
    <mergeCell ref="L273:O273"/>
    <mergeCell ref="A289:C289"/>
  </mergeCells>
  <phoneticPr fontId="7"/>
  <dataValidations disablePrompts="1" count="8">
    <dataValidation type="textLength" imeMode="hiragana" operator="lessThanOrEqual" allowBlank="1" showInputMessage="1" showErrorMessage="1" errorTitle="文字数オーバー" error="5文字以内で入力してください" sqref="L21:P21 L322:P322 L279:P279 L64:P64 L107:P107 L150:P150 L193:P193 L365:P365 L236:P236 L408:P408" xr:uid="{00000000-0002-0000-0200-000000000000}">
      <formula1>5</formula1>
    </dataValidation>
    <dataValidation type="list" allowBlank="1" showInputMessage="1" showErrorMessage="1" sqref="K7:L7 K50:L50 K93:L93 K136:L136 K179:L179 K222:L222 K265:L265 K308:L308 K351:L351 K394:L394" xr:uid="{00000000-0002-0000-0200-000001000000}">
      <formula1>"○"</formula1>
    </dataValidation>
    <dataValidation imeMode="off" allowBlank="1" showInputMessage="1" showErrorMessage="1" sqref="K3:P3 M7:P7 A9:G9 I11:M12 L14:P15 P390 H21:I21 M394:P394 A353:G353 A181:G181 A224:G224 B14:C14 A267:G267 A310:G310 P89 M50:P50 A52:G52 I54:M55 I355:M356 L57:P58 H64:I64 P218 M93:P93 A95:G95 I97:M98 B57:C57 L100:P101 H107:I107 P347 M136:P136 A138:G138 I140:M141 B100:C100 L143:P144 H150:I150 P132 M179:P179 I183:M184 L186:P187 B143:C143 H193:I193 B186:C186 P46 M222:P222 I226:M227 L229:P230 A186:A187 H236:I236 B229:C229 P175 M265:P265 I269:M270 L272:P273 A229:A230 H279:I279 B272:C272 P261 M308:P308 I312:M313 L315:P316 A272:A273 H322:I322 B315:C315 P304 M351:P351 L358:P359 H365:I365 A315:A316 B358:C358 A14:A15 A358:A359 A57:A58 A100:A101 A143:A144 A396:G396 I398:M399 L401:P402 H408:I408 B401:C401 A401:A402" xr:uid="{00000000-0002-0000-0200-000002000000}"/>
    <dataValidation imeMode="hiragana" allowBlank="1" showInputMessage="1" showErrorMessage="1" sqref="B356:G356 B12:G12 H9:K9 D14:K14 B313:G313 H353:K353 D358:K358 B55:G55 H52:K52 D57:K57 B98:G98 H95:K95 D100:K100 B141:G141 H138:K138 D143:K143 B184:G184 H181:K181 D186:K186 B227:G227 H224:K224 D229:K229 B270:G270 H267:K267 D272:K272 H310:K310 D315:K315 B399:G399 H396:K396 D401:K401" xr:uid="{00000000-0002-0000-0200-000003000000}"/>
    <dataValidation imeMode="halfKatakana" allowBlank="1" showInputMessage="1" showErrorMessage="1" sqref="B11:G11 B355:G355 B54:G54 B97:G97 B140:G140 B183:G183 B226:G226 B269:G269 B312:G312 B398:G398" xr:uid="{00000000-0002-0000-0200-000004000000}"/>
    <dataValidation type="list" imeMode="off" allowBlank="1" showInputMessage="1" showErrorMessage="1" sqref="H11 H355 H54 H97 H140 H183 H226 H269 H312 H398" xr:uid="{00000000-0002-0000-0200-000005000000}">
      <formula1>"1,2"</formula1>
    </dataValidation>
    <dataValidation type="list" imeMode="off" showInputMessage="1" showErrorMessage="1" sqref="G16:H16 G360:H360 G59:H59 G102:H102 G145:H145 G188:H188 G231:H231 G274:H274 G317:H317 G403:H403" xr:uid="{00000000-0002-0000-0200-000006000000}">
      <formula1>"1,2,3,4,5,6,7,8,9,10,11,12,13,14,15"</formula1>
    </dataValidation>
    <dataValidation type="list" allowBlank="1" showInputMessage="1" showErrorMessage="1" prompt="審査会2日間ある場合、1日目か2日目を選択してください。" sqref="N5:O5 N392:O392 N91:O91 N134:O134 N177:O177 N220:O220 N263:O263 N306:O306 N349:O349 N48:O48" xr:uid="{F6059EAB-05F9-435A-B23D-7FE3A25DC305}">
      <formula1>"1日目,2日目"</formula1>
    </dataValidation>
  </dataValidations>
  <printOptions horizontalCentered="1"/>
  <pageMargins left="0.6692913385826772" right="0.19685039370078741" top="0.39370078740157483" bottom="0" header="0.19685039370078741" footer="0"/>
  <pageSetup paperSize="9" scale="92" fitToHeight="0" orientation="portrait" r:id="rId1"/>
  <rowBreaks count="9" manualBreakCount="9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4" r:id="rId4" name="Option Button 1218">
              <controlPr defaultSize="0" autoFill="0" autoLine="0" autoPict="0">
                <anchor moveWithCells="1">
                  <from>
                    <xdr:col>0</xdr:col>
                    <xdr:colOff>114300</xdr:colOff>
                    <xdr:row>49</xdr:row>
                    <xdr:rowOff>0</xdr:rowOff>
                  </from>
                  <to>
                    <xdr:col>0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5" r:id="rId5" name="Option Button 1219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0</xdr:rowOff>
                  </from>
                  <to>
                    <xdr:col>1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6" r:id="rId6" name="Option Button 1220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0</xdr:rowOff>
                  </from>
                  <to>
                    <xdr:col>2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7" r:id="rId7" name="Option Button 1221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0</xdr:rowOff>
                  </from>
                  <to>
                    <xdr:col>3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8" r:id="rId8" name="Option Button 1222">
              <controlPr defaultSize="0" autoFill="0" autoLine="0" autoPict="0">
                <anchor moveWithCells="1">
                  <from>
                    <xdr:col>4</xdr:col>
                    <xdr:colOff>83820</xdr:colOff>
                    <xdr:row>49</xdr:row>
                    <xdr:rowOff>0</xdr:rowOff>
                  </from>
                  <to>
                    <xdr:col>4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9" r:id="rId9" name="Option Button 1223">
              <controlPr defaultSize="0" autoFill="0" autoLine="0" autoPict="0">
                <anchor moveWithCells="1">
                  <from>
                    <xdr:col>5</xdr:col>
                    <xdr:colOff>121920</xdr:colOff>
                    <xdr:row>49</xdr:row>
                    <xdr:rowOff>0</xdr:rowOff>
                  </from>
                  <to>
                    <xdr:col>5</xdr:col>
                    <xdr:colOff>350520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0" r:id="rId10" name="Option Button 1224">
              <controlPr defaultSize="0" autoFill="0" autoLine="0" autoPict="0">
                <anchor moveWithCells="1">
                  <from>
                    <xdr:col>6</xdr:col>
                    <xdr:colOff>106680</xdr:colOff>
                    <xdr:row>49</xdr:row>
                    <xdr:rowOff>0</xdr:rowOff>
                  </from>
                  <to>
                    <xdr:col>6</xdr:col>
                    <xdr:colOff>335280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1" r:id="rId11" name="Option Button 1225">
              <controlPr defaultSize="0" autoFill="0" autoLine="0" autoPict="0">
                <anchor moveWithCells="1">
                  <from>
                    <xdr:col>7</xdr:col>
                    <xdr:colOff>83820</xdr:colOff>
                    <xdr:row>49</xdr:row>
                    <xdr:rowOff>0</xdr:rowOff>
                  </from>
                  <to>
                    <xdr:col>7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2" r:id="rId12" name="Option Button 1226">
              <controlPr defaultSize="0" autoFill="0" autoLine="0" autoPict="0">
                <anchor moveWithCells="1">
                  <from>
                    <xdr:col>8</xdr:col>
                    <xdr:colOff>99060</xdr:colOff>
                    <xdr:row>49</xdr:row>
                    <xdr:rowOff>0</xdr:rowOff>
                  </from>
                  <to>
                    <xdr:col>8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3" r:id="rId13" name="Option Button 1227">
              <controlPr defaultSize="0" autoFill="0" autoLine="0" autoPict="0">
                <anchor moveWithCells="1">
                  <from>
                    <xdr:col>9</xdr:col>
                    <xdr:colOff>99060</xdr:colOff>
                    <xdr:row>49</xdr:row>
                    <xdr:rowOff>0</xdr:rowOff>
                  </from>
                  <to>
                    <xdr:col>9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3" r:id="rId14" name="Group Box 1247">
              <controlPr defaultSize="0" autoFill="0" autoPict="0">
                <anchor moveWithCells="1">
                  <from>
                    <xdr:col>0</xdr:col>
                    <xdr:colOff>76200</xdr:colOff>
                    <xdr:row>48</xdr:row>
                    <xdr:rowOff>289560</xdr:rowOff>
                  </from>
                  <to>
                    <xdr:col>10</xdr:col>
                    <xdr:colOff>30480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0" r:id="rId15" name="Option Button 1274">
              <controlPr defaultSize="0" autoFill="0" autoLine="0" autoPict="0">
                <anchor moveWithCells="1">
                  <from>
                    <xdr:col>0</xdr:col>
                    <xdr:colOff>114300</xdr:colOff>
                    <xdr:row>92</xdr:row>
                    <xdr:rowOff>0</xdr:rowOff>
                  </from>
                  <to>
                    <xdr:col>0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1" r:id="rId16" name="Option Button 1275">
              <controlPr defaultSize="0" autoFill="0" autoLine="0" autoPict="0">
                <anchor moveWithCells="1">
                  <from>
                    <xdr:col>1</xdr:col>
                    <xdr:colOff>114300</xdr:colOff>
                    <xdr:row>92</xdr:row>
                    <xdr:rowOff>0</xdr:rowOff>
                  </from>
                  <to>
                    <xdr:col>1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2" r:id="rId17" name="Option Button 1276">
              <controlPr defaultSize="0" autoFill="0" autoLine="0" autoPict="0">
                <anchor moveWithCells="1">
                  <from>
                    <xdr:col>2</xdr:col>
                    <xdr:colOff>114300</xdr:colOff>
                    <xdr:row>92</xdr:row>
                    <xdr:rowOff>0</xdr:rowOff>
                  </from>
                  <to>
                    <xdr:col>2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3" r:id="rId18" name="Option Button 1277">
              <controlPr defaultSize="0" autoFill="0" autoLine="0" autoPict="0">
                <anchor moveWithCells="1">
                  <from>
                    <xdr:col>3</xdr:col>
                    <xdr:colOff>114300</xdr:colOff>
                    <xdr:row>92</xdr:row>
                    <xdr:rowOff>0</xdr:rowOff>
                  </from>
                  <to>
                    <xdr:col>3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4" r:id="rId19" name="Option Button 1278">
              <controlPr defaultSize="0" autoFill="0" autoLine="0" autoPict="0">
                <anchor moveWithCells="1">
                  <from>
                    <xdr:col>4</xdr:col>
                    <xdr:colOff>83820</xdr:colOff>
                    <xdr:row>92</xdr:row>
                    <xdr:rowOff>0</xdr:rowOff>
                  </from>
                  <to>
                    <xdr:col>4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5" r:id="rId20" name="Option Button 1279">
              <controlPr defaultSize="0" autoFill="0" autoLine="0" autoPict="0">
                <anchor moveWithCells="1">
                  <from>
                    <xdr:col>5</xdr:col>
                    <xdr:colOff>121920</xdr:colOff>
                    <xdr:row>92</xdr:row>
                    <xdr:rowOff>0</xdr:rowOff>
                  </from>
                  <to>
                    <xdr:col>5</xdr:col>
                    <xdr:colOff>350520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6" r:id="rId21" name="Option Button 1280">
              <controlPr defaultSize="0" autoFill="0" autoLine="0" autoPict="0">
                <anchor moveWithCells="1">
                  <from>
                    <xdr:col>6</xdr:col>
                    <xdr:colOff>106680</xdr:colOff>
                    <xdr:row>92</xdr:row>
                    <xdr:rowOff>0</xdr:rowOff>
                  </from>
                  <to>
                    <xdr:col>6</xdr:col>
                    <xdr:colOff>335280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7" r:id="rId22" name="Option Button 1281">
              <controlPr defaultSize="0" autoFill="0" autoLine="0" autoPict="0">
                <anchor moveWithCells="1">
                  <from>
                    <xdr:col>7</xdr:col>
                    <xdr:colOff>83820</xdr:colOff>
                    <xdr:row>92</xdr:row>
                    <xdr:rowOff>0</xdr:rowOff>
                  </from>
                  <to>
                    <xdr:col>7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8" r:id="rId23" name="Option Button 1282">
              <controlPr defaultSize="0" autoFill="0" autoLine="0" autoPict="0">
                <anchor moveWithCells="1">
                  <from>
                    <xdr:col>8</xdr:col>
                    <xdr:colOff>99060</xdr:colOff>
                    <xdr:row>92</xdr:row>
                    <xdr:rowOff>0</xdr:rowOff>
                  </from>
                  <to>
                    <xdr:col>8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9" r:id="rId24" name="Option Button 1283">
              <controlPr defaultSize="0" autoFill="0" autoLine="0" autoPict="0">
                <anchor moveWithCells="1">
                  <from>
                    <xdr:col>9</xdr:col>
                    <xdr:colOff>99060</xdr:colOff>
                    <xdr:row>92</xdr:row>
                    <xdr:rowOff>0</xdr:rowOff>
                  </from>
                  <to>
                    <xdr:col>9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0" r:id="rId25" name="Option Button 1304">
              <controlPr defaultSize="0" autoFill="0" autoLine="0" autoPict="0">
                <anchor moveWithCells="1">
                  <from>
                    <xdr:col>0</xdr:col>
                    <xdr:colOff>114300</xdr:colOff>
                    <xdr:row>135</xdr:row>
                    <xdr:rowOff>0</xdr:rowOff>
                  </from>
                  <to>
                    <xdr:col>0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1" r:id="rId26" name="Option Button 1305">
              <controlPr defaultSize="0" autoFill="0" autoLine="0" autoPict="0">
                <anchor moveWithCells="1">
                  <from>
                    <xdr:col>1</xdr:col>
                    <xdr:colOff>114300</xdr:colOff>
                    <xdr:row>135</xdr:row>
                    <xdr:rowOff>0</xdr:rowOff>
                  </from>
                  <to>
                    <xdr:col>1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2" r:id="rId27" name="Option Button 1306">
              <controlPr defaultSize="0" autoFill="0" autoLine="0" autoPict="0">
                <anchor moveWithCells="1">
                  <from>
                    <xdr:col>2</xdr:col>
                    <xdr:colOff>114300</xdr:colOff>
                    <xdr:row>135</xdr:row>
                    <xdr:rowOff>0</xdr:rowOff>
                  </from>
                  <to>
                    <xdr:col>2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3" r:id="rId28" name="Option Button 1307">
              <controlPr defaultSize="0" autoFill="0" autoLine="0" autoPict="0">
                <anchor moveWithCells="1">
                  <from>
                    <xdr:col>3</xdr:col>
                    <xdr:colOff>114300</xdr:colOff>
                    <xdr:row>135</xdr:row>
                    <xdr:rowOff>0</xdr:rowOff>
                  </from>
                  <to>
                    <xdr:col>3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4" r:id="rId29" name="Option Button 1308">
              <controlPr defaultSize="0" autoFill="0" autoLine="0" autoPict="0">
                <anchor moveWithCells="1">
                  <from>
                    <xdr:col>4</xdr:col>
                    <xdr:colOff>83820</xdr:colOff>
                    <xdr:row>135</xdr:row>
                    <xdr:rowOff>0</xdr:rowOff>
                  </from>
                  <to>
                    <xdr:col>4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5" r:id="rId30" name="Option Button 1309">
              <controlPr defaultSize="0" autoFill="0" autoLine="0" autoPict="0">
                <anchor moveWithCells="1">
                  <from>
                    <xdr:col>5</xdr:col>
                    <xdr:colOff>121920</xdr:colOff>
                    <xdr:row>135</xdr:row>
                    <xdr:rowOff>0</xdr:rowOff>
                  </from>
                  <to>
                    <xdr:col>5</xdr:col>
                    <xdr:colOff>350520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6" r:id="rId31" name="Option Button 1310">
              <controlPr defaultSize="0" autoFill="0" autoLine="0" autoPict="0">
                <anchor moveWithCells="1">
                  <from>
                    <xdr:col>6</xdr:col>
                    <xdr:colOff>106680</xdr:colOff>
                    <xdr:row>135</xdr:row>
                    <xdr:rowOff>0</xdr:rowOff>
                  </from>
                  <to>
                    <xdr:col>6</xdr:col>
                    <xdr:colOff>335280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7" r:id="rId32" name="Option Button 1311">
              <controlPr defaultSize="0" autoFill="0" autoLine="0" autoPict="0">
                <anchor moveWithCells="1">
                  <from>
                    <xdr:col>7</xdr:col>
                    <xdr:colOff>83820</xdr:colOff>
                    <xdr:row>135</xdr:row>
                    <xdr:rowOff>0</xdr:rowOff>
                  </from>
                  <to>
                    <xdr:col>7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8" r:id="rId33" name="Option Button 1312">
              <controlPr defaultSize="0" autoFill="0" autoLine="0" autoPict="0">
                <anchor moveWithCells="1">
                  <from>
                    <xdr:col>8</xdr:col>
                    <xdr:colOff>99060</xdr:colOff>
                    <xdr:row>135</xdr:row>
                    <xdr:rowOff>0</xdr:rowOff>
                  </from>
                  <to>
                    <xdr:col>8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9" r:id="rId34" name="Option Button 1313">
              <controlPr defaultSize="0" autoFill="0" autoLine="0" autoPict="0">
                <anchor moveWithCells="1">
                  <from>
                    <xdr:col>9</xdr:col>
                    <xdr:colOff>99060</xdr:colOff>
                    <xdr:row>135</xdr:row>
                    <xdr:rowOff>0</xdr:rowOff>
                  </from>
                  <to>
                    <xdr:col>9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" r:id="rId35" name="Option Button 1332">
              <controlPr defaultSize="0" autoFill="0" autoLine="0" autoPict="0">
                <anchor moveWithCells="1">
                  <from>
                    <xdr:col>0</xdr:col>
                    <xdr:colOff>114300</xdr:colOff>
                    <xdr:row>178</xdr:row>
                    <xdr:rowOff>0</xdr:rowOff>
                  </from>
                  <to>
                    <xdr:col>0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" r:id="rId36" name="Option Button 1333">
              <controlPr defaultSize="0" autoFill="0" autoLine="0" autoPict="0">
                <anchor moveWithCells="1">
                  <from>
                    <xdr:col>1</xdr:col>
                    <xdr:colOff>114300</xdr:colOff>
                    <xdr:row>178</xdr:row>
                    <xdr:rowOff>0</xdr:rowOff>
                  </from>
                  <to>
                    <xdr:col>1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0" r:id="rId37" name="Option Button 1334">
              <controlPr defaultSize="0" autoFill="0" autoLine="0" autoPict="0">
                <anchor moveWithCells="1">
                  <from>
                    <xdr:col>2</xdr:col>
                    <xdr:colOff>114300</xdr:colOff>
                    <xdr:row>178</xdr:row>
                    <xdr:rowOff>0</xdr:rowOff>
                  </from>
                  <to>
                    <xdr:col>2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1" r:id="rId38" name="Option Button 1335">
              <controlPr defaultSize="0" autoFill="0" autoLine="0" autoPict="0">
                <anchor moveWithCells="1">
                  <from>
                    <xdr:col>3</xdr:col>
                    <xdr:colOff>114300</xdr:colOff>
                    <xdr:row>178</xdr:row>
                    <xdr:rowOff>0</xdr:rowOff>
                  </from>
                  <to>
                    <xdr:col>3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2" r:id="rId39" name="Option Button 1336">
              <controlPr defaultSize="0" autoFill="0" autoLine="0" autoPict="0">
                <anchor moveWithCells="1">
                  <from>
                    <xdr:col>4</xdr:col>
                    <xdr:colOff>83820</xdr:colOff>
                    <xdr:row>178</xdr:row>
                    <xdr:rowOff>0</xdr:rowOff>
                  </from>
                  <to>
                    <xdr:col>4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3" r:id="rId40" name="Option Button 1337">
              <controlPr defaultSize="0" autoFill="0" autoLine="0" autoPict="0">
                <anchor moveWithCells="1">
                  <from>
                    <xdr:col>5</xdr:col>
                    <xdr:colOff>121920</xdr:colOff>
                    <xdr:row>178</xdr:row>
                    <xdr:rowOff>0</xdr:rowOff>
                  </from>
                  <to>
                    <xdr:col>5</xdr:col>
                    <xdr:colOff>350520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4" r:id="rId41" name="Option Button 1338">
              <controlPr defaultSize="0" autoFill="0" autoLine="0" autoPict="0">
                <anchor moveWithCells="1">
                  <from>
                    <xdr:col>6</xdr:col>
                    <xdr:colOff>106680</xdr:colOff>
                    <xdr:row>178</xdr:row>
                    <xdr:rowOff>0</xdr:rowOff>
                  </from>
                  <to>
                    <xdr:col>6</xdr:col>
                    <xdr:colOff>335280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5" r:id="rId42" name="Option Button 1339">
              <controlPr defaultSize="0" autoFill="0" autoLine="0" autoPict="0">
                <anchor moveWithCells="1">
                  <from>
                    <xdr:col>7</xdr:col>
                    <xdr:colOff>83820</xdr:colOff>
                    <xdr:row>178</xdr:row>
                    <xdr:rowOff>0</xdr:rowOff>
                  </from>
                  <to>
                    <xdr:col>7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6" r:id="rId43" name="Option Button 1340">
              <controlPr defaultSize="0" autoFill="0" autoLine="0" autoPict="0">
                <anchor moveWithCells="1">
                  <from>
                    <xdr:col>8</xdr:col>
                    <xdr:colOff>99060</xdr:colOff>
                    <xdr:row>178</xdr:row>
                    <xdr:rowOff>0</xdr:rowOff>
                  </from>
                  <to>
                    <xdr:col>8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7" r:id="rId44" name="Option Button 1341">
              <controlPr defaultSize="0" autoFill="0" autoLine="0" autoPict="0">
                <anchor moveWithCells="1">
                  <from>
                    <xdr:col>9</xdr:col>
                    <xdr:colOff>99060</xdr:colOff>
                    <xdr:row>178</xdr:row>
                    <xdr:rowOff>0</xdr:rowOff>
                  </from>
                  <to>
                    <xdr:col>9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6" r:id="rId45" name="Option Button 1360">
              <controlPr defaultSize="0" autoFill="0" autoLine="0" autoPict="0">
                <anchor moveWithCells="1">
                  <from>
                    <xdr:col>0</xdr:col>
                    <xdr:colOff>114300</xdr:colOff>
                    <xdr:row>221</xdr:row>
                    <xdr:rowOff>0</xdr:rowOff>
                  </from>
                  <to>
                    <xdr:col>0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7" r:id="rId46" name="Option Button 1361">
              <controlPr defaultSize="0" autoFill="0" autoLine="0" autoPict="0">
                <anchor moveWithCells="1">
                  <from>
                    <xdr:col>1</xdr:col>
                    <xdr:colOff>114300</xdr:colOff>
                    <xdr:row>221</xdr:row>
                    <xdr:rowOff>0</xdr:rowOff>
                  </from>
                  <to>
                    <xdr:col>1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8" r:id="rId47" name="Option Button 1362">
              <controlPr defaultSize="0" autoFill="0" autoLine="0" autoPict="0">
                <anchor moveWithCells="1">
                  <from>
                    <xdr:col>2</xdr:col>
                    <xdr:colOff>114300</xdr:colOff>
                    <xdr:row>221</xdr:row>
                    <xdr:rowOff>0</xdr:rowOff>
                  </from>
                  <to>
                    <xdr:col>2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9" r:id="rId48" name="Option Button 1363">
              <controlPr defaultSize="0" autoFill="0" autoLine="0" autoPict="0">
                <anchor moveWithCells="1">
                  <from>
                    <xdr:col>3</xdr:col>
                    <xdr:colOff>114300</xdr:colOff>
                    <xdr:row>221</xdr:row>
                    <xdr:rowOff>0</xdr:rowOff>
                  </from>
                  <to>
                    <xdr:col>3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0" r:id="rId49" name="Option Button 1364">
              <controlPr defaultSize="0" autoFill="0" autoLine="0" autoPict="0">
                <anchor moveWithCells="1">
                  <from>
                    <xdr:col>4</xdr:col>
                    <xdr:colOff>83820</xdr:colOff>
                    <xdr:row>221</xdr:row>
                    <xdr:rowOff>0</xdr:rowOff>
                  </from>
                  <to>
                    <xdr:col>4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1" r:id="rId50" name="Option Button 1365">
              <controlPr defaultSize="0" autoFill="0" autoLine="0" autoPict="0">
                <anchor moveWithCells="1">
                  <from>
                    <xdr:col>5</xdr:col>
                    <xdr:colOff>121920</xdr:colOff>
                    <xdr:row>221</xdr:row>
                    <xdr:rowOff>0</xdr:rowOff>
                  </from>
                  <to>
                    <xdr:col>5</xdr:col>
                    <xdr:colOff>350520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2" r:id="rId51" name="Option Button 1366">
              <controlPr defaultSize="0" autoFill="0" autoLine="0" autoPict="0">
                <anchor moveWithCells="1">
                  <from>
                    <xdr:col>6</xdr:col>
                    <xdr:colOff>106680</xdr:colOff>
                    <xdr:row>221</xdr:row>
                    <xdr:rowOff>0</xdr:rowOff>
                  </from>
                  <to>
                    <xdr:col>6</xdr:col>
                    <xdr:colOff>335280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3" r:id="rId52" name="Option Button 1367">
              <controlPr defaultSize="0" autoFill="0" autoLine="0" autoPict="0">
                <anchor moveWithCells="1">
                  <from>
                    <xdr:col>7</xdr:col>
                    <xdr:colOff>83820</xdr:colOff>
                    <xdr:row>221</xdr:row>
                    <xdr:rowOff>0</xdr:rowOff>
                  </from>
                  <to>
                    <xdr:col>7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4" r:id="rId53" name="Option Button 1368">
              <controlPr defaultSize="0" autoFill="0" autoLine="0" autoPict="0">
                <anchor moveWithCells="1">
                  <from>
                    <xdr:col>8</xdr:col>
                    <xdr:colOff>99060</xdr:colOff>
                    <xdr:row>221</xdr:row>
                    <xdr:rowOff>0</xdr:rowOff>
                  </from>
                  <to>
                    <xdr:col>8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5" r:id="rId54" name="Option Button 1369">
              <controlPr defaultSize="0" autoFill="0" autoLine="0" autoPict="0">
                <anchor moveWithCells="1">
                  <from>
                    <xdr:col>9</xdr:col>
                    <xdr:colOff>99060</xdr:colOff>
                    <xdr:row>221</xdr:row>
                    <xdr:rowOff>0</xdr:rowOff>
                  </from>
                  <to>
                    <xdr:col>9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4" r:id="rId55" name="Option Button 1388">
              <controlPr defaultSize="0" autoFill="0" autoLine="0" autoPict="0">
                <anchor moveWithCells="1">
                  <from>
                    <xdr:col>0</xdr:col>
                    <xdr:colOff>114300</xdr:colOff>
                    <xdr:row>264</xdr:row>
                    <xdr:rowOff>0</xdr:rowOff>
                  </from>
                  <to>
                    <xdr:col>0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5" r:id="rId56" name="Option Button 1389">
              <controlPr defaultSize="0" autoFill="0" autoLine="0" autoPict="0">
                <anchor moveWithCells="1">
                  <from>
                    <xdr:col>1</xdr:col>
                    <xdr:colOff>114300</xdr:colOff>
                    <xdr:row>264</xdr:row>
                    <xdr:rowOff>0</xdr:rowOff>
                  </from>
                  <to>
                    <xdr:col>1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6" r:id="rId57" name="Option Button 1390">
              <controlPr defaultSize="0" autoFill="0" autoLine="0" autoPict="0">
                <anchor moveWithCells="1">
                  <from>
                    <xdr:col>2</xdr:col>
                    <xdr:colOff>114300</xdr:colOff>
                    <xdr:row>264</xdr:row>
                    <xdr:rowOff>0</xdr:rowOff>
                  </from>
                  <to>
                    <xdr:col>2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7" r:id="rId58" name="Option Button 1391">
              <controlPr defaultSize="0" autoFill="0" autoLine="0" autoPict="0">
                <anchor moveWithCells="1">
                  <from>
                    <xdr:col>3</xdr:col>
                    <xdr:colOff>114300</xdr:colOff>
                    <xdr:row>264</xdr:row>
                    <xdr:rowOff>0</xdr:rowOff>
                  </from>
                  <to>
                    <xdr:col>3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8" r:id="rId59" name="Option Button 1392">
              <controlPr defaultSize="0" autoFill="0" autoLine="0" autoPict="0">
                <anchor moveWithCells="1">
                  <from>
                    <xdr:col>4</xdr:col>
                    <xdr:colOff>83820</xdr:colOff>
                    <xdr:row>264</xdr:row>
                    <xdr:rowOff>0</xdr:rowOff>
                  </from>
                  <to>
                    <xdr:col>4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9" r:id="rId60" name="Option Button 1393">
              <controlPr defaultSize="0" autoFill="0" autoLine="0" autoPict="0">
                <anchor moveWithCells="1">
                  <from>
                    <xdr:col>5</xdr:col>
                    <xdr:colOff>121920</xdr:colOff>
                    <xdr:row>264</xdr:row>
                    <xdr:rowOff>0</xdr:rowOff>
                  </from>
                  <to>
                    <xdr:col>5</xdr:col>
                    <xdr:colOff>350520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0" r:id="rId61" name="Option Button 1394">
              <controlPr defaultSize="0" autoFill="0" autoLine="0" autoPict="0">
                <anchor moveWithCells="1">
                  <from>
                    <xdr:col>6</xdr:col>
                    <xdr:colOff>106680</xdr:colOff>
                    <xdr:row>264</xdr:row>
                    <xdr:rowOff>0</xdr:rowOff>
                  </from>
                  <to>
                    <xdr:col>6</xdr:col>
                    <xdr:colOff>335280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1" r:id="rId62" name="Option Button 1395">
              <controlPr defaultSize="0" autoFill="0" autoLine="0" autoPict="0">
                <anchor moveWithCells="1">
                  <from>
                    <xdr:col>7</xdr:col>
                    <xdr:colOff>83820</xdr:colOff>
                    <xdr:row>264</xdr:row>
                    <xdr:rowOff>0</xdr:rowOff>
                  </from>
                  <to>
                    <xdr:col>7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2" r:id="rId63" name="Option Button 1396">
              <controlPr defaultSize="0" autoFill="0" autoLine="0" autoPict="0">
                <anchor moveWithCells="1">
                  <from>
                    <xdr:col>8</xdr:col>
                    <xdr:colOff>99060</xdr:colOff>
                    <xdr:row>264</xdr:row>
                    <xdr:rowOff>0</xdr:rowOff>
                  </from>
                  <to>
                    <xdr:col>8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3" r:id="rId64" name="Option Button 1397">
              <controlPr defaultSize="0" autoFill="0" autoLine="0" autoPict="0">
                <anchor moveWithCells="1">
                  <from>
                    <xdr:col>9</xdr:col>
                    <xdr:colOff>99060</xdr:colOff>
                    <xdr:row>264</xdr:row>
                    <xdr:rowOff>0</xdr:rowOff>
                  </from>
                  <to>
                    <xdr:col>9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2" r:id="rId65" name="Option Button 1416">
              <controlPr defaultSize="0" autoFill="0" autoLine="0" autoPict="0">
                <anchor moveWithCells="1">
                  <from>
                    <xdr:col>0</xdr:col>
                    <xdr:colOff>114300</xdr:colOff>
                    <xdr:row>307</xdr:row>
                    <xdr:rowOff>0</xdr:rowOff>
                  </from>
                  <to>
                    <xdr:col>0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3" r:id="rId66" name="Option Button 1417">
              <controlPr defaultSize="0" autoFill="0" autoLine="0" autoPict="0">
                <anchor moveWithCells="1">
                  <from>
                    <xdr:col>1</xdr:col>
                    <xdr:colOff>114300</xdr:colOff>
                    <xdr:row>307</xdr:row>
                    <xdr:rowOff>0</xdr:rowOff>
                  </from>
                  <to>
                    <xdr:col>1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4" r:id="rId67" name="Option Button 1418">
              <controlPr defaultSize="0" autoFill="0" autoLine="0" autoPict="0">
                <anchor moveWithCells="1">
                  <from>
                    <xdr:col>2</xdr:col>
                    <xdr:colOff>114300</xdr:colOff>
                    <xdr:row>307</xdr:row>
                    <xdr:rowOff>0</xdr:rowOff>
                  </from>
                  <to>
                    <xdr:col>2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5" r:id="rId68" name="Option Button 1419">
              <controlPr defaultSize="0" autoFill="0" autoLine="0" autoPict="0">
                <anchor moveWithCells="1">
                  <from>
                    <xdr:col>3</xdr:col>
                    <xdr:colOff>114300</xdr:colOff>
                    <xdr:row>307</xdr:row>
                    <xdr:rowOff>0</xdr:rowOff>
                  </from>
                  <to>
                    <xdr:col>3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6" r:id="rId69" name="Option Button 1420">
              <controlPr defaultSize="0" autoFill="0" autoLine="0" autoPict="0">
                <anchor moveWithCells="1">
                  <from>
                    <xdr:col>4</xdr:col>
                    <xdr:colOff>83820</xdr:colOff>
                    <xdr:row>307</xdr:row>
                    <xdr:rowOff>0</xdr:rowOff>
                  </from>
                  <to>
                    <xdr:col>4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7" r:id="rId70" name="Option Button 1421">
              <controlPr defaultSize="0" autoFill="0" autoLine="0" autoPict="0">
                <anchor moveWithCells="1">
                  <from>
                    <xdr:col>5</xdr:col>
                    <xdr:colOff>121920</xdr:colOff>
                    <xdr:row>307</xdr:row>
                    <xdr:rowOff>0</xdr:rowOff>
                  </from>
                  <to>
                    <xdr:col>5</xdr:col>
                    <xdr:colOff>350520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8" r:id="rId71" name="Option Button 1422">
              <controlPr defaultSize="0" autoFill="0" autoLine="0" autoPict="0">
                <anchor moveWithCells="1">
                  <from>
                    <xdr:col>6</xdr:col>
                    <xdr:colOff>106680</xdr:colOff>
                    <xdr:row>307</xdr:row>
                    <xdr:rowOff>0</xdr:rowOff>
                  </from>
                  <to>
                    <xdr:col>6</xdr:col>
                    <xdr:colOff>335280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9" r:id="rId72" name="Option Button 1423">
              <controlPr defaultSize="0" autoFill="0" autoLine="0" autoPict="0">
                <anchor moveWithCells="1">
                  <from>
                    <xdr:col>7</xdr:col>
                    <xdr:colOff>83820</xdr:colOff>
                    <xdr:row>307</xdr:row>
                    <xdr:rowOff>0</xdr:rowOff>
                  </from>
                  <to>
                    <xdr:col>7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0" r:id="rId73" name="Option Button 1424">
              <controlPr defaultSize="0" autoFill="0" autoLine="0" autoPict="0">
                <anchor moveWithCells="1">
                  <from>
                    <xdr:col>8</xdr:col>
                    <xdr:colOff>99060</xdr:colOff>
                    <xdr:row>307</xdr:row>
                    <xdr:rowOff>0</xdr:rowOff>
                  </from>
                  <to>
                    <xdr:col>8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1" r:id="rId74" name="Option Button 1425">
              <controlPr defaultSize="0" autoFill="0" autoLine="0" autoPict="0">
                <anchor moveWithCells="1">
                  <from>
                    <xdr:col>9</xdr:col>
                    <xdr:colOff>99060</xdr:colOff>
                    <xdr:row>307</xdr:row>
                    <xdr:rowOff>0</xdr:rowOff>
                  </from>
                  <to>
                    <xdr:col>9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0" r:id="rId75" name="Option Button 1444">
              <controlPr defaultSize="0" autoFill="0" autoLine="0" autoPict="0">
                <anchor moveWithCells="1">
                  <from>
                    <xdr:col>0</xdr:col>
                    <xdr:colOff>114300</xdr:colOff>
                    <xdr:row>350</xdr:row>
                    <xdr:rowOff>0</xdr:rowOff>
                  </from>
                  <to>
                    <xdr:col>0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1" r:id="rId76" name="Option Button 1445">
              <controlPr defaultSize="0" autoFill="0" autoLine="0" autoPict="0">
                <anchor moveWithCells="1">
                  <from>
                    <xdr:col>1</xdr:col>
                    <xdr:colOff>114300</xdr:colOff>
                    <xdr:row>350</xdr:row>
                    <xdr:rowOff>0</xdr:rowOff>
                  </from>
                  <to>
                    <xdr:col>1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2" r:id="rId77" name="Option Button 1446">
              <controlPr defaultSize="0" autoFill="0" autoLine="0" autoPict="0">
                <anchor moveWithCells="1">
                  <from>
                    <xdr:col>2</xdr:col>
                    <xdr:colOff>114300</xdr:colOff>
                    <xdr:row>350</xdr:row>
                    <xdr:rowOff>0</xdr:rowOff>
                  </from>
                  <to>
                    <xdr:col>2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3" r:id="rId78" name="Option Button 1447">
              <controlPr defaultSize="0" autoFill="0" autoLine="0" autoPict="0">
                <anchor moveWithCells="1">
                  <from>
                    <xdr:col>3</xdr:col>
                    <xdr:colOff>114300</xdr:colOff>
                    <xdr:row>350</xdr:row>
                    <xdr:rowOff>0</xdr:rowOff>
                  </from>
                  <to>
                    <xdr:col>3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4" r:id="rId79" name="Option Button 1448">
              <controlPr defaultSize="0" autoFill="0" autoLine="0" autoPict="0">
                <anchor moveWithCells="1">
                  <from>
                    <xdr:col>4</xdr:col>
                    <xdr:colOff>83820</xdr:colOff>
                    <xdr:row>350</xdr:row>
                    <xdr:rowOff>0</xdr:rowOff>
                  </from>
                  <to>
                    <xdr:col>4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5" r:id="rId80" name="Option Button 1449">
              <controlPr defaultSize="0" autoFill="0" autoLine="0" autoPict="0">
                <anchor moveWithCells="1">
                  <from>
                    <xdr:col>5</xdr:col>
                    <xdr:colOff>121920</xdr:colOff>
                    <xdr:row>350</xdr:row>
                    <xdr:rowOff>0</xdr:rowOff>
                  </from>
                  <to>
                    <xdr:col>5</xdr:col>
                    <xdr:colOff>350520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6" r:id="rId81" name="Option Button 1450">
              <controlPr defaultSize="0" autoFill="0" autoLine="0" autoPict="0">
                <anchor moveWithCells="1">
                  <from>
                    <xdr:col>6</xdr:col>
                    <xdr:colOff>106680</xdr:colOff>
                    <xdr:row>350</xdr:row>
                    <xdr:rowOff>0</xdr:rowOff>
                  </from>
                  <to>
                    <xdr:col>6</xdr:col>
                    <xdr:colOff>335280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7" r:id="rId82" name="Option Button 1451">
              <controlPr defaultSize="0" autoFill="0" autoLine="0" autoPict="0">
                <anchor moveWithCells="1">
                  <from>
                    <xdr:col>7</xdr:col>
                    <xdr:colOff>83820</xdr:colOff>
                    <xdr:row>350</xdr:row>
                    <xdr:rowOff>0</xdr:rowOff>
                  </from>
                  <to>
                    <xdr:col>7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8" r:id="rId83" name="Option Button 1452">
              <controlPr defaultSize="0" autoFill="0" autoLine="0" autoPict="0">
                <anchor moveWithCells="1">
                  <from>
                    <xdr:col>8</xdr:col>
                    <xdr:colOff>99060</xdr:colOff>
                    <xdr:row>350</xdr:row>
                    <xdr:rowOff>0</xdr:rowOff>
                  </from>
                  <to>
                    <xdr:col>8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9" r:id="rId84" name="Option Button 1453">
              <controlPr defaultSize="0" autoFill="0" autoLine="0" autoPict="0">
                <anchor moveWithCells="1">
                  <from>
                    <xdr:col>9</xdr:col>
                    <xdr:colOff>99060</xdr:colOff>
                    <xdr:row>350</xdr:row>
                    <xdr:rowOff>0</xdr:rowOff>
                  </from>
                  <to>
                    <xdr:col>9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8" r:id="rId85" name="Option Button 1472">
              <controlPr defaultSize="0" autoFill="0" autoLine="0" autoPict="0">
                <anchor moveWithCells="1">
                  <from>
                    <xdr:col>0</xdr:col>
                    <xdr:colOff>114300</xdr:colOff>
                    <xdr:row>393</xdr:row>
                    <xdr:rowOff>0</xdr:rowOff>
                  </from>
                  <to>
                    <xdr:col>0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9" r:id="rId86" name="Option Button 1473">
              <controlPr defaultSize="0" autoFill="0" autoLine="0" autoPict="0">
                <anchor moveWithCells="1">
                  <from>
                    <xdr:col>1</xdr:col>
                    <xdr:colOff>114300</xdr:colOff>
                    <xdr:row>393</xdr:row>
                    <xdr:rowOff>0</xdr:rowOff>
                  </from>
                  <to>
                    <xdr:col>1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0" r:id="rId87" name="Option Button 1474">
              <controlPr defaultSize="0" autoFill="0" autoLine="0" autoPict="0">
                <anchor moveWithCells="1">
                  <from>
                    <xdr:col>2</xdr:col>
                    <xdr:colOff>114300</xdr:colOff>
                    <xdr:row>393</xdr:row>
                    <xdr:rowOff>0</xdr:rowOff>
                  </from>
                  <to>
                    <xdr:col>2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1" r:id="rId88" name="Option Button 1475">
              <controlPr defaultSize="0" autoFill="0" autoLine="0" autoPict="0">
                <anchor moveWithCells="1">
                  <from>
                    <xdr:col>3</xdr:col>
                    <xdr:colOff>114300</xdr:colOff>
                    <xdr:row>393</xdr:row>
                    <xdr:rowOff>0</xdr:rowOff>
                  </from>
                  <to>
                    <xdr:col>3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2" r:id="rId89" name="Option Button 1476">
              <controlPr defaultSize="0" autoFill="0" autoLine="0" autoPict="0">
                <anchor moveWithCells="1">
                  <from>
                    <xdr:col>4</xdr:col>
                    <xdr:colOff>83820</xdr:colOff>
                    <xdr:row>393</xdr:row>
                    <xdr:rowOff>0</xdr:rowOff>
                  </from>
                  <to>
                    <xdr:col>4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3" r:id="rId90" name="Option Button 1477">
              <controlPr defaultSize="0" autoFill="0" autoLine="0" autoPict="0">
                <anchor moveWithCells="1">
                  <from>
                    <xdr:col>5</xdr:col>
                    <xdr:colOff>121920</xdr:colOff>
                    <xdr:row>393</xdr:row>
                    <xdr:rowOff>0</xdr:rowOff>
                  </from>
                  <to>
                    <xdr:col>5</xdr:col>
                    <xdr:colOff>350520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4" r:id="rId91" name="Option Button 1478">
              <controlPr defaultSize="0" autoFill="0" autoLine="0" autoPict="0">
                <anchor moveWithCells="1">
                  <from>
                    <xdr:col>6</xdr:col>
                    <xdr:colOff>106680</xdr:colOff>
                    <xdr:row>393</xdr:row>
                    <xdr:rowOff>0</xdr:rowOff>
                  </from>
                  <to>
                    <xdr:col>6</xdr:col>
                    <xdr:colOff>335280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5" r:id="rId92" name="Option Button 1479">
              <controlPr defaultSize="0" autoFill="0" autoLine="0" autoPict="0">
                <anchor moveWithCells="1">
                  <from>
                    <xdr:col>7</xdr:col>
                    <xdr:colOff>83820</xdr:colOff>
                    <xdr:row>393</xdr:row>
                    <xdr:rowOff>0</xdr:rowOff>
                  </from>
                  <to>
                    <xdr:col>7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6" r:id="rId93" name="Option Button 1480">
              <controlPr defaultSize="0" autoFill="0" autoLine="0" autoPict="0">
                <anchor moveWithCells="1">
                  <from>
                    <xdr:col>8</xdr:col>
                    <xdr:colOff>99060</xdr:colOff>
                    <xdr:row>393</xdr:row>
                    <xdr:rowOff>0</xdr:rowOff>
                  </from>
                  <to>
                    <xdr:col>8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7" r:id="rId94" name="Option Button 1481">
              <controlPr defaultSize="0" autoFill="0" autoLine="0" autoPict="0">
                <anchor moveWithCells="1">
                  <from>
                    <xdr:col>9</xdr:col>
                    <xdr:colOff>99060</xdr:colOff>
                    <xdr:row>393</xdr:row>
                    <xdr:rowOff>0</xdr:rowOff>
                  </from>
                  <to>
                    <xdr:col>9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1" r:id="rId95" name="Group Box 1545">
              <controlPr defaultSize="0" autoFill="0" autoPict="0">
                <anchor moveWithCells="1">
                  <from>
                    <xdr:col>0</xdr:col>
                    <xdr:colOff>30480</xdr:colOff>
                    <xdr:row>48</xdr:row>
                    <xdr:rowOff>274320</xdr:rowOff>
                  </from>
                  <to>
                    <xdr:col>10</xdr:col>
                    <xdr:colOff>30480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2" r:id="rId96" name="Group Box 1546">
              <controlPr defaultSize="0" autoFill="0" autoPict="0">
                <anchor moveWithCells="1">
                  <from>
                    <xdr:col>0</xdr:col>
                    <xdr:colOff>60960</xdr:colOff>
                    <xdr:row>91</xdr:row>
                    <xdr:rowOff>259080</xdr:rowOff>
                  </from>
                  <to>
                    <xdr:col>9</xdr:col>
                    <xdr:colOff>403860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3" r:id="rId97" name="Group Box 1547">
              <controlPr defaultSize="0" autoFill="0" autoPict="0">
                <anchor moveWithCells="1">
                  <from>
                    <xdr:col>0</xdr:col>
                    <xdr:colOff>60960</xdr:colOff>
                    <xdr:row>134</xdr:row>
                    <xdr:rowOff>259080</xdr:rowOff>
                  </from>
                  <to>
                    <xdr:col>10</xdr:col>
                    <xdr:colOff>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4" r:id="rId98" name="Group Box 1548">
              <controlPr defaultSize="0" autoFill="0" autoPict="0">
                <anchor moveWithCells="1">
                  <from>
                    <xdr:col>0</xdr:col>
                    <xdr:colOff>38100</xdr:colOff>
                    <xdr:row>177</xdr:row>
                    <xdr:rowOff>236220</xdr:rowOff>
                  </from>
                  <to>
                    <xdr:col>10</xdr:col>
                    <xdr:colOff>7620</xdr:colOff>
                    <xdr:row>179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5" r:id="rId99" name="Group Box 1549">
              <controlPr defaultSize="0" autoFill="0" autoPict="0">
                <anchor moveWithCells="1">
                  <from>
                    <xdr:col>0</xdr:col>
                    <xdr:colOff>22860</xdr:colOff>
                    <xdr:row>220</xdr:row>
                    <xdr:rowOff>236220</xdr:rowOff>
                  </from>
                  <to>
                    <xdr:col>10</xdr:col>
                    <xdr:colOff>0</xdr:colOff>
                    <xdr:row>222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6" r:id="rId100" name="Group Box 1550">
              <controlPr defaultSize="0" autoFill="0" autoPict="0">
                <anchor moveWithCells="1">
                  <from>
                    <xdr:col>0</xdr:col>
                    <xdr:colOff>38100</xdr:colOff>
                    <xdr:row>263</xdr:row>
                    <xdr:rowOff>266700</xdr:rowOff>
                  </from>
                  <to>
                    <xdr:col>9</xdr:col>
                    <xdr:colOff>419100</xdr:colOff>
                    <xdr:row>265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7" r:id="rId101" name="Group Box 1551">
              <controlPr defaultSize="0" autoFill="0" autoPict="0">
                <anchor moveWithCells="1">
                  <from>
                    <xdr:col>0</xdr:col>
                    <xdr:colOff>7620</xdr:colOff>
                    <xdr:row>306</xdr:row>
                    <xdr:rowOff>259080</xdr:rowOff>
                  </from>
                  <to>
                    <xdr:col>10</xdr:col>
                    <xdr:colOff>60960</xdr:colOff>
                    <xdr:row>308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8" r:id="rId102" name="Group Box 1552">
              <controlPr defaultSize="0" autoFill="0" autoPict="0">
                <anchor moveWithCells="1">
                  <from>
                    <xdr:col>0</xdr:col>
                    <xdr:colOff>45720</xdr:colOff>
                    <xdr:row>349</xdr:row>
                    <xdr:rowOff>266700</xdr:rowOff>
                  </from>
                  <to>
                    <xdr:col>10</xdr:col>
                    <xdr:colOff>38100</xdr:colOff>
                    <xdr:row>351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9" r:id="rId103" name="Group Box 1553">
              <controlPr defaultSize="0" autoFill="0" autoPict="0">
                <anchor moveWithCells="1">
                  <from>
                    <xdr:col>0</xdr:col>
                    <xdr:colOff>60960</xdr:colOff>
                    <xdr:row>392</xdr:row>
                    <xdr:rowOff>266700</xdr:rowOff>
                  </from>
                  <to>
                    <xdr:col>10</xdr:col>
                    <xdr:colOff>60960</xdr:colOff>
                    <xdr:row>394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3" r:id="rId104" name="Option Button 1207">
              <controlPr defaultSize="0" autoFill="0" autoLine="0" autoPict="0">
                <anchor moveWithCells="1">
                  <from>
                    <xdr:col>0</xdr:col>
                    <xdr:colOff>114300</xdr:colOff>
                    <xdr:row>6</xdr:row>
                    <xdr:rowOff>0</xdr:rowOff>
                  </from>
                  <to>
                    <xdr:col>0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4" r:id="rId105" name="Option Button 1208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0</xdr:rowOff>
                  </from>
                  <to>
                    <xdr:col>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5" r:id="rId106" name="Option Button 1209">
              <controlPr defaultSize="0" autoFill="0" autoLine="0" autoPict="0">
                <anchor moveWithCells="1">
                  <from>
                    <xdr:col>2</xdr:col>
                    <xdr:colOff>114300</xdr:colOff>
                    <xdr:row>6</xdr:row>
                    <xdr:rowOff>0</xdr:rowOff>
                  </from>
                  <to>
                    <xdr:col>2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6" r:id="rId107" name="Option Button 1210">
              <controlPr defaultSize="0" autoFill="0" autoLine="0" autoPict="0" macro="[0]!オプション1210_Click">
                <anchor moveWithCells="1">
                  <from>
                    <xdr:col>3</xdr:col>
                    <xdr:colOff>114300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7" r:id="rId108" name="Option Button 1211">
              <controlPr defaultSize="0" autoFill="0" autoLine="0" autoPict="0">
                <anchor moveWithCells="1">
                  <from>
                    <xdr:col>4</xdr:col>
                    <xdr:colOff>83820</xdr:colOff>
                    <xdr:row>6</xdr:row>
                    <xdr:rowOff>0</xdr:rowOff>
                  </from>
                  <to>
                    <xdr:col>4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8" r:id="rId109" name="Option Button 1212">
              <controlPr defaultSize="0" autoFill="0" autoLine="0" autoPict="0">
                <anchor moveWithCells="1">
                  <from>
                    <xdr:col>5</xdr:col>
                    <xdr:colOff>121920</xdr:colOff>
                    <xdr:row>6</xdr:row>
                    <xdr:rowOff>0</xdr:rowOff>
                  </from>
                  <to>
                    <xdr:col>5</xdr:col>
                    <xdr:colOff>350520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9" r:id="rId110" name="Option Button 1213">
              <controlPr defaultSize="0" autoFill="0" autoLine="0" autoPict="0">
                <anchor moveWithCells="1">
                  <from>
                    <xdr:col>6</xdr:col>
                    <xdr:colOff>106680</xdr:colOff>
                    <xdr:row>6</xdr:row>
                    <xdr:rowOff>0</xdr:rowOff>
                  </from>
                  <to>
                    <xdr:col>6</xdr:col>
                    <xdr:colOff>335280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0" r:id="rId111" name="Option Button 1214">
              <controlPr defaultSize="0" autoFill="0" autoLine="0" autoPict="0">
                <anchor moveWithCells="1">
                  <from>
                    <xdr:col>7</xdr:col>
                    <xdr:colOff>83820</xdr:colOff>
                    <xdr:row>6</xdr:row>
                    <xdr:rowOff>0</xdr:rowOff>
                  </from>
                  <to>
                    <xdr:col>7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1" r:id="rId112" name="Option Button 1215">
              <controlPr defaultSize="0" autoFill="0" autoLine="0" autoPict="0">
                <anchor moveWithCells="1">
                  <from>
                    <xdr:col>8</xdr:col>
                    <xdr:colOff>99060</xdr:colOff>
                    <xdr:row>6</xdr:row>
                    <xdr:rowOff>0</xdr:rowOff>
                  </from>
                  <to>
                    <xdr:col>8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2" r:id="rId113" name="Option Button 1216">
              <controlPr defaultSize="0" autoFill="0" autoLine="0" autoPict="0">
                <anchor moveWithCells="1">
                  <from>
                    <xdr:col>9</xdr:col>
                    <xdr:colOff>99060</xdr:colOff>
                    <xdr:row>6</xdr:row>
                    <xdr:rowOff>0</xdr:rowOff>
                  </from>
                  <to>
                    <xdr:col>9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2" r:id="rId114" name="Group Box 1246">
              <controlPr defaultSize="0" autoFill="0" autoPict="0">
                <anchor moveWithCells="1">
                  <from>
                    <xdr:col>0</xdr:col>
                    <xdr:colOff>30480</xdr:colOff>
                    <xdr:row>5</xdr:row>
                    <xdr:rowOff>289560</xdr:rowOff>
                  </from>
                  <to>
                    <xdr:col>9</xdr:col>
                    <xdr:colOff>411480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0" r:id="rId115" name="Group Box 1544">
              <controlPr defaultSize="0" autoFill="0" autoPict="0">
                <anchor moveWithCells="1">
                  <from>
                    <xdr:col>0</xdr:col>
                    <xdr:colOff>68580</xdr:colOff>
                    <xdr:row>5</xdr:row>
                    <xdr:rowOff>266700</xdr:rowOff>
                  </from>
                  <to>
                    <xdr:col>9</xdr:col>
                    <xdr:colOff>411480</xdr:colOff>
                    <xdr:row>7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A5BC4-1CED-4FF6-8C23-67A41432AEC7}">
  <sheetPr codeName="Sheet4">
    <pageSetUpPr fitToPage="1"/>
  </sheetPr>
  <dimension ref="A1:R710"/>
  <sheetViews>
    <sheetView showGridLines="0" view="pageBreakPreview" zoomScaleNormal="100" zoomScaleSheetLayoutView="100" workbookViewId="0">
      <selection activeCell="Q50" sqref="Q50"/>
    </sheetView>
  </sheetViews>
  <sheetFormatPr defaultColWidth="9" defaultRowHeight="18.75" customHeight="1" zeroHeight="1" x14ac:dyDescent="0.45"/>
  <cols>
    <col min="1" max="15" width="5.59765625" style="40" customWidth="1"/>
    <col min="16" max="16" width="9.5" style="40" customWidth="1"/>
    <col min="17" max="17" width="9" style="65"/>
    <col min="18" max="16384" width="9" style="40"/>
  </cols>
  <sheetData>
    <row r="1" spans="1:18" ht="24.75" customHeight="1" x14ac:dyDescent="0.45"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Q1" s="65">
        <v>11</v>
      </c>
    </row>
    <row r="2" spans="1:18" ht="14.25" customHeight="1" thickBot="1" x14ac:dyDescent="0.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ht="19.5" customHeight="1" x14ac:dyDescent="0.45">
      <c r="A3" s="166" t="s">
        <v>49</v>
      </c>
      <c r="B3" s="167"/>
      <c r="C3" s="168" t="s">
        <v>50</v>
      </c>
      <c r="D3" s="169"/>
      <c r="E3" s="170"/>
      <c r="F3" s="41"/>
      <c r="G3" s="41"/>
      <c r="H3" s="41"/>
      <c r="I3" s="242" t="s">
        <v>51</v>
      </c>
      <c r="J3" s="242"/>
      <c r="K3" s="304" t="s">
        <v>173</v>
      </c>
      <c r="L3" s="304"/>
      <c r="M3" s="304"/>
      <c r="N3" s="304"/>
      <c r="O3" s="304"/>
      <c r="P3" s="111"/>
      <c r="Q3" s="79" t="s">
        <v>102</v>
      </c>
    </row>
    <row r="4" spans="1:18" ht="24.75" customHeight="1" thickBot="1" x14ac:dyDescent="0.5">
      <c r="A4" s="176">
        <v>26</v>
      </c>
      <c r="B4" s="177"/>
      <c r="C4" s="178" t="s">
        <v>52</v>
      </c>
      <c r="D4" s="179"/>
      <c r="E4" s="180"/>
    </row>
    <row r="5" spans="1:18" ht="30" customHeight="1" thickBot="1" x14ac:dyDescent="0.5">
      <c r="A5" s="157" t="s">
        <v>123</v>
      </c>
      <c r="B5" s="158"/>
      <c r="C5" s="159"/>
      <c r="D5" s="160" t="s">
        <v>53</v>
      </c>
      <c r="E5" s="161"/>
      <c r="F5" s="162" t="str">
        <f>'個票1-10'!F5</f>
        <v>南部（浦和）</v>
      </c>
      <c r="G5" s="162"/>
      <c r="H5" s="163"/>
      <c r="I5" s="160" t="s">
        <v>54</v>
      </c>
      <c r="J5" s="164"/>
      <c r="K5" s="174">
        <v>45383</v>
      </c>
      <c r="L5" s="307"/>
      <c r="M5" s="308"/>
      <c r="N5" s="174"/>
      <c r="O5" s="175"/>
      <c r="P5" s="112"/>
    </row>
    <row r="6" spans="1:18" ht="23.25" customHeight="1" x14ac:dyDescent="0.45">
      <c r="A6" s="42" t="s">
        <v>55</v>
      </c>
      <c r="B6" s="45" t="s">
        <v>56</v>
      </c>
      <c r="C6" s="45" t="s">
        <v>57</v>
      </c>
      <c r="D6" s="45" t="s">
        <v>58</v>
      </c>
      <c r="E6" s="45" t="s">
        <v>59</v>
      </c>
      <c r="F6" s="45" t="s">
        <v>60</v>
      </c>
      <c r="G6" s="45" t="s">
        <v>61</v>
      </c>
      <c r="H6" s="45" t="s">
        <v>62</v>
      </c>
      <c r="I6" s="45" t="s">
        <v>63</v>
      </c>
      <c r="J6" s="43" t="s">
        <v>64</v>
      </c>
      <c r="K6" s="99" t="s">
        <v>106</v>
      </c>
      <c r="L6" s="100" t="s">
        <v>65</v>
      </c>
      <c r="M6" s="186" t="s">
        <v>66</v>
      </c>
      <c r="N6" s="186"/>
      <c r="O6" s="300"/>
      <c r="P6" s="49"/>
    </row>
    <row r="7" spans="1:18" ht="18.75" customHeight="1" thickBot="1" x14ac:dyDescent="0.5">
      <c r="A7" s="108"/>
      <c r="B7" s="108"/>
      <c r="C7" s="108"/>
      <c r="D7" s="109"/>
      <c r="E7" s="108"/>
      <c r="F7" s="108"/>
      <c r="G7" s="108"/>
      <c r="H7" s="108"/>
      <c r="I7" s="108"/>
      <c r="J7" s="110"/>
      <c r="K7" s="80"/>
      <c r="L7" s="81"/>
      <c r="M7" s="266"/>
      <c r="N7" s="266"/>
      <c r="O7" s="267"/>
      <c r="P7" s="113"/>
      <c r="Q7" s="65">
        <v>0</v>
      </c>
      <c r="R7" s="79" t="s">
        <v>124</v>
      </c>
    </row>
    <row r="8" spans="1:18" ht="19.5" customHeight="1" x14ac:dyDescent="0.45">
      <c r="A8" s="185" t="s">
        <v>67</v>
      </c>
      <c r="B8" s="186"/>
      <c r="C8" s="186"/>
      <c r="D8" s="186" t="s">
        <v>68</v>
      </c>
      <c r="E8" s="186"/>
      <c r="F8" s="186"/>
      <c r="G8" s="186"/>
      <c r="H8" s="186" t="s">
        <v>69</v>
      </c>
      <c r="I8" s="186"/>
      <c r="J8" s="186"/>
      <c r="K8" s="186"/>
      <c r="L8" s="301" t="s">
        <v>70</v>
      </c>
      <c r="M8" s="302"/>
      <c r="N8" s="302"/>
      <c r="O8" s="303"/>
      <c r="P8" s="114"/>
    </row>
    <row r="9" spans="1:18" ht="24" customHeight="1" thickBot="1" x14ac:dyDescent="0.5">
      <c r="A9" s="292"/>
      <c r="B9" s="225"/>
      <c r="C9" s="225"/>
      <c r="D9" s="293"/>
      <c r="E9" s="294"/>
      <c r="F9" s="294"/>
      <c r="G9" s="295"/>
      <c r="H9" s="225" t="s">
        <v>104</v>
      </c>
      <c r="I9" s="225"/>
      <c r="J9" s="225"/>
      <c r="K9" s="225"/>
      <c r="L9" s="296"/>
      <c r="M9" s="297"/>
      <c r="N9" s="297"/>
      <c r="O9" s="298"/>
      <c r="P9" s="49"/>
    </row>
    <row r="10" spans="1:18" ht="15" customHeight="1" x14ac:dyDescent="0.45">
      <c r="A10" s="185" t="s">
        <v>71</v>
      </c>
      <c r="B10" s="186"/>
      <c r="C10" s="186"/>
      <c r="D10" s="186"/>
      <c r="E10" s="186"/>
      <c r="F10" s="186" t="s">
        <v>72</v>
      </c>
      <c r="G10" s="186"/>
      <c r="H10" s="45" t="s">
        <v>73</v>
      </c>
      <c r="I10" s="271" t="s">
        <v>74</v>
      </c>
      <c r="J10" s="272"/>
      <c r="K10" s="272"/>
      <c r="L10" s="272"/>
      <c r="M10" s="299"/>
      <c r="N10" s="186" t="s">
        <v>75</v>
      </c>
      <c r="O10" s="300"/>
      <c r="P10" s="49"/>
    </row>
    <row r="11" spans="1:18" ht="16.5" customHeight="1" x14ac:dyDescent="0.45">
      <c r="A11" s="54" t="s">
        <v>76</v>
      </c>
      <c r="B11" s="276"/>
      <c r="C11" s="277"/>
      <c r="D11" s="278"/>
      <c r="E11" s="277"/>
      <c r="F11" s="279"/>
      <c r="G11" s="279"/>
      <c r="H11" s="82"/>
      <c r="I11" s="280"/>
      <c r="J11" s="281"/>
      <c r="K11" s="281"/>
      <c r="L11" s="281"/>
      <c r="M11" s="282"/>
      <c r="N11" s="286" t="str">
        <f>IF(OR(I11="",K5=""),"",DATEDIF(I11,K5,"y"))</f>
        <v/>
      </c>
      <c r="O11" s="287"/>
      <c r="P11" s="115"/>
    </row>
    <row r="12" spans="1:18" ht="34.5" customHeight="1" thickBot="1" x14ac:dyDescent="0.5">
      <c r="A12" s="55" t="s">
        <v>77</v>
      </c>
      <c r="B12" s="290"/>
      <c r="C12" s="236"/>
      <c r="D12" s="234"/>
      <c r="E12" s="236"/>
      <c r="F12" s="291"/>
      <c r="G12" s="291"/>
      <c r="H12" s="56" t="s">
        <v>78</v>
      </c>
      <c r="I12" s="283"/>
      <c r="J12" s="284"/>
      <c r="K12" s="284"/>
      <c r="L12" s="284"/>
      <c r="M12" s="285"/>
      <c r="N12" s="288"/>
      <c r="O12" s="289"/>
      <c r="P12" s="115"/>
    </row>
    <row r="13" spans="1:18" ht="15" customHeight="1" x14ac:dyDescent="0.45">
      <c r="A13" s="185" t="s">
        <v>79</v>
      </c>
      <c r="B13" s="186"/>
      <c r="C13" s="186"/>
      <c r="D13" s="268" t="s">
        <v>80</v>
      </c>
      <c r="E13" s="269"/>
      <c r="F13" s="269"/>
      <c r="G13" s="269"/>
      <c r="H13" s="269"/>
      <c r="I13" s="269"/>
      <c r="J13" s="269"/>
      <c r="K13" s="270"/>
      <c r="L13" s="271" t="s">
        <v>81</v>
      </c>
      <c r="M13" s="272"/>
      <c r="N13" s="272"/>
      <c r="O13" s="273"/>
      <c r="P13" s="116"/>
    </row>
    <row r="14" spans="1:18" ht="27.75" customHeight="1" thickBot="1" x14ac:dyDescent="0.5">
      <c r="A14" s="274"/>
      <c r="B14" s="275"/>
      <c r="C14" s="27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117"/>
    </row>
    <row r="15" spans="1:18" ht="21" customHeight="1" thickBot="1" x14ac:dyDescent="0.5">
      <c r="A15" s="222" t="s">
        <v>174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225"/>
      <c r="M15" s="225"/>
      <c r="N15" s="225"/>
      <c r="O15" s="226"/>
      <c r="P15" s="117"/>
    </row>
    <row r="16" spans="1:18" ht="18" customHeight="1" thickBot="1" x14ac:dyDescent="0.5">
      <c r="A16" s="221" t="s">
        <v>82</v>
      </c>
      <c r="B16" s="221"/>
      <c r="C16" s="221"/>
      <c r="D16" s="221"/>
      <c r="E16" s="221"/>
      <c r="F16" s="221"/>
      <c r="G16" s="181"/>
      <c r="H16" s="182"/>
      <c r="I16" s="164" t="s">
        <v>107</v>
      </c>
      <c r="J16" s="164"/>
      <c r="K16" s="164"/>
      <c r="L16" s="164"/>
      <c r="M16" s="183"/>
      <c r="N16" s="183"/>
      <c r="O16" s="184"/>
      <c r="P16" s="49"/>
    </row>
    <row r="17" spans="1:17" ht="19.5" customHeight="1" x14ac:dyDescent="0.45">
      <c r="A17" s="101">
        <v>1</v>
      </c>
      <c r="B17" s="227" t="s">
        <v>108</v>
      </c>
      <c r="C17" s="228"/>
      <c r="D17" s="101">
        <v>2</v>
      </c>
      <c r="E17" s="217" t="s">
        <v>109</v>
      </c>
      <c r="F17" s="217"/>
      <c r="G17" s="217"/>
      <c r="H17" s="217"/>
      <c r="I17" s="218"/>
      <c r="J17" s="101">
        <v>3</v>
      </c>
      <c r="K17" s="217" t="s">
        <v>110</v>
      </c>
      <c r="L17" s="218"/>
      <c r="M17" s="101">
        <v>4</v>
      </c>
      <c r="N17" s="217" t="s">
        <v>111</v>
      </c>
      <c r="O17" s="218"/>
      <c r="P17" s="118"/>
      <c r="Q17" s="40"/>
    </row>
    <row r="18" spans="1:17" ht="19.5" customHeight="1" x14ac:dyDescent="0.45">
      <c r="A18" s="101">
        <v>5</v>
      </c>
      <c r="B18" s="217" t="s">
        <v>112</v>
      </c>
      <c r="C18" s="218"/>
      <c r="D18" s="102">
        <v>6</v>
      </c>
      <c r="E18" s="219" t="s">
        <v>113</v>
      </c>
      <c r="F18" s="220"/>
      <c r="G18" s="101">
        <v>7</v>
      </c>
      <c r="H18" s="217" t="s">
        <v>114</v>
      </c>
      <c r="I18" s="218"/>
      <c r="J18" s="101">
        <v>8</v>
      </c>
      <c r="K18" s="103" t="s">
        <v>115</v>
      </c>
      <c r="L18" s="103"/>
      <c r="M18" s="101">
        <v>9</v>
      </c>
      <c r="N18" s="217" t="s">
        <v>116</v>
      </c>
      <c r="O18" s="218"/>
      <c r="P18" s="118"/>
      <c r="Q18" s="40"/>
    </row>
    <row r="19" spans="1:17" ht="19.5" customHeight="1" x14ac:dyDescent="0.45">
      <c r="A19" s="101">
        <v>10</v>
      </c>
      <c r="B19" s="217" t="s">
        <v>117</v>
      </c>
      <c r="C19" s="218"/>
      <c r="D19" s="102">
        <v>11</v>
      </c>
      <c r="E19" s="104" t="s">
        <v>118</v>
      </c>
      <c r="F19" s="105"/>
      <c r="G19" s="101"/>
      <c r="H19" s="103"/>
      <c r="I19" s="106"/>
      <c r="J19" s="101">
        <v>12</v>
      </c>
      <c r="K19" s="217" t="s">
        <v>119</v>
      </c>
      <c r="L19" s="217"/>
      <c r="M19" s="217"/>
      <c r="N19" s="217"/>
      <c r="O19" s="218"/>
      <c r="P19" s="118"/>
      <c r="Q19" s="40"/>
    </row>
    <row r="20" spans="1:17" ht="19.5" customHeight="1" x14ac:dyDescent="0.45">
      <c r="A20" s="101">
        <v>13</v>
      </c>
      <c r="B20" s="217" t="s">
        <v>120</v>
      </c>
      <c r="C20" s="218"/>
      <c r="D20" s="102">
        <v>14</v>
      </c>
      <c r="E20" s="219" t="s">
        <v>121</v>
      </c>
      <c r="F20" s="220"/>
      <c r="G20" s="101">
        <v>15</v>
      </c>
      <c r="H20" s="217" t="s">
        <v>122</v>
      </c>
      <c r="I20" s="218"/>
      <c r="J20" s="101"/>
      <c r="K20" s="103"/>
      <c r="L20" s="103"/>
      <c r="M20" s="107"/>
      <c r="N20" s="217"/>
      <c r="O20" s="218"/>
      <c r="P20" s="118"/>
      <c r="Q20" s="40"/>
    </row>
    <row r="21" spans="1:17" ht="31.5" customHeight="1" thickBot="1" x14ac:dyDescent="0.5">
      <c r="A21" s="232" t="s">
        <v>83</v>
      </c>
      <c r="B21" s="233"/>
      <c r="C21" s="234"/>
      <c r="D21" s="235"/>
      <c r="E21" s="235"/>
      <c r="F21" s="236"/>
      <c r="G21" s="57" t="s">
        <v>84</v>
      </c>
      <c r="H21" s="234"/>
      <c r="I21" s="236"/>
      <c r="J21" s="237" t="s">
        <v>85</v>
      </c>
      <c r="K21" s="238"/>
      <c r="L21" s="239"/>
      <c r="M21" s="240"/>
      <c r="N21" s="240"/>
      <c r="O21" s="241"/>
      <c r="P21" s="119"/>
    </row>
    <row r="22" spans="1:17" ht="24" customHeight="1" x14ac:dyDescent="0.45">
      <c r="A22" s="46" t="s">
        <v>47</v>
      </c>
      <c r="B22" s="49"/>
      <c r="C22" s="49"/>
      <c r="D22" s="49"/>
      <c r="E22" s="49"/>
      <c r="F22" s="49"/>
      <c r="G22" s="49"/>
      <c r="H22" s="49"/>
      <c r="J22" s="47"/>
      <c r="K22" s="47"/>
      <c r="L22" s="48"/>
      <c r="M22" s="48"/>
      <c r="N22" s="48"/>
      <c r="O22" s="48"/>
      <c r="P22" s="120"/>
    </row>
    <row r="23" spans="1:17" ht="18.75" customHeight="1" x14ac:dyDescent="0.45">
      <c r="G23" s="250" t="s">
        <v>86</v>
      </c>
      <c r="H23" s="250"/>
      <c r="I23" s="250"/>
    </row>
    <row r="24" spans="1:17" ht="18.75" customHeight="1" x14ac:dyDescent="0.45">
      <c r="A24" s="50"/>
      <c r="B24" s="50"/>
      <c r="C24" s="50"/>
      <c r="D24" s="50"/>
      <c r="E24" s="50"/>
      <c r="F24" s="50"/>
      <c r="G24" s="250"/>
      <c r="H24" s="250"/>
      <c r="I24" s="250"/>
      <c r="J24" s="50"/>
      <c r="K24" s="50"/>
      <c r="L24" s="50"/>
      <c r="M24" s="50"/>
      <c r="N24" s="50"/>
      <c r="O24" s="50"/>
    </row>
    <row r="25" spans="1:17" ht="19.2" x14ac:dyDescent="0.45">
      <c r="D25" s="165" t="s">
        <v>87</v>
      </c>
      <c r="E25" s="165"/>
      <c r="F25" s="165"/>
      <c r="G25" s="165"/>
      <c r="H25" s="165"/>
      <c r="I25" s="165"/>
      <c r="J25" s="165"/>
      <c r="K25" s="165"/>
      <c r="L25" s="165"/>
    </row>
    <row r="26" spans="1:17" ht="20.25" customHeight="1" thickBot="1" x14ac:dyDescent="0.5">
      <c r="C26" s="41"/>
      <c r="D26" s="41"/>
      <c r="E26" s="41"/>
      <c r="F26" s="41"/>
      <c r="G26" s="41"/>
      <c r="H26" s="41"/>
      <c r="I26" s="242" t="s">
        <v>51</v>
      </c>
      <c r="J26" s="242"/>
      <c r="K26" s="187" t="str">
        <f>K3</f>
        <v>2024/3/xx</v>
      </c>
      <c r="L26" s="187"/>
      <c r="M26" s="187"/>
      <c r="N26" s="187"/>
      <c r="O26" s="187"/>
      <c r="P26" s="121"/>
    </row>
    <row r="27" spans="1:17" ht="19.5" customHeight="1" x14ac:dyDescent="0.45">
      <c r="A27" s="166" t="s">
        <v>76</v>
      </c>
      <c r="B27" s="209"/>
      <c r="C27" s="210" t="str">
        <f>IF(B11="","",B11)</f>
        <v/>
      </c>
      <c r="D27" s="211"/>
      <c r="E27" s="212" t="str">
        <f>IF(D11="","",D11)</f>
        <v/>
      </c>
      <c r="F27" s="213"/>
      <c r="G27" s="214" t="s">
        <v>54</v>
      </c>
      <c r="H27" s="215"/>
      <c r="I27" s="216"/>
      <c r="J27" s="149">
        <f>K5</f>
        <v>45383</v>
      </c>
      <c r="K27" s="150"/>
      <c r="L27" s="150"/>
      <c r="M27" s="150"/>
      <c r="N27" s="150"/>
      <c r="O27" s="151"/>
      <c r="P27" s="122"/>
    </row>
    <row r="28" spans="1:17" ht="31.5" customHeight="1" thickBot="1" x14ac:dyDescent="0.5">
      <c r="A28" s="188" t="s">
        <v>77</v>
      </c>
      <c r="B28" s="189"/>
      <c r="C28" s="190" t="str">
        <f>IF(B12="","",B12)</f>
        <v/>
      </c>
      <c r="D28" s="191"/>
      <c r="E28" s="192" t="str">
        <f>IF(D12="","",D12)</f>
        <v/>
      </c>
      <c r="F28" s="193"/>
      <c r="G28" s="194" t="s">
        <v>53</v>
      </c>
      <c r="H28" s="195"/>
      <c r="I28" s="196"/>
      <c r="J28" s="197" t="str">
        <f>F5</f>
        <v>南部（浦和）</v>
      </c>
      <c r="K28" s="197"/>
      <c r="L28" s="197"/>
      <c r="M28" s="197"/>
      <c r="N28" s="197"/>
      <c r="O28" s="198"/>
      <c r="P28" s="122"/>
    </row>
    <row r="29" spans="1:17" ht="15.75" customHeight="1" x14ac:dyDescent="0.45">
      <c r="A29" s="199" t="s">
        <v>89</v>
      </c>
      <c r="B29" s="200"/>
      <c r="C29" s="200"/>
      <c r="D29" s="203" t="str">
        <f>IF(Q7=0,"",CHOOSE(Q7,"初段","二段","三段","四段","五段","六段","七段","八段","錬士","教士"))</f>
        <v/>
      </c>
      <c r="E29" s="204"/>
      <c r="F29" s="204"/>
      <c r="G29" s="204"/>
      <c r="H29" s="204"/>
      <c r="I29" s="204"/>
      <c r="J29" s="204"/>
      <c r="K29" s="204"/>
      <c r="L29" s="204"/>
      <c r="M29" s="205"/>
      <c r="N29" s="248" t="s">
        <v>90</v>
      </c>
      <c r="O29" s="249"/>
      <c r="P29" s="49"/>
    </row>
    <row r="30" spans="1:17" ht="24" customHeight="1" thickBot="1" x14ac:dyDescent="0.5">
      <c r="A30" s="201"/>
      <c r="B30" s="202"/>
      <c r="C30" s="202"/>
      <c r="D30" s="206"/>
      <c r="E30" s="207"/>
      <c r="F30" s="207"/>
      <c r="G30" s="207"/>
      <c r="H30" s="207"/>
      <c r="I30" s="207"/>
      <c r="J30" s="207"/>
      <c r="K30" s="207"/>
      <c r="L30" s="207"/>
      <c r="M30" s="208"/>
      <c r="N30" s="44" t="str">
        <f>IF(K7="○","形","")</f>
        <v/>
      </c>
      <c r="O30" s="51" t="str">
        <f>IF(L7="○","学科","")</f>
        <v/>
      </c>
      <c r="P30" s="49"/>
    </row>
    <row r="31" spans="1:17" ht="16.5" customHeight="1" x14ac:dyDescent="0.45">
      <c r="A31" s="152" t="s">
        <v>79</v>
      </c>
      <c r="B31" s="153"/>
      <c r="C31" s="153"/>
      <c r="D31" s="154" t="s">
        <v>80</v>
      </c>
      <c r="E31" s="154"/>
      <c r="F31" s="154"/>
      <c r="G31" s="154"/>
      <c r="H31" s="154"/>
      <c r="I31" s="154"/>
      <c r="J31" s="154"/>
      <c r="K31" s="154"/>
      <c r="L31" s="230" t="s">
        <v>81</v>
      </c>
      <c r="M31" s="230"/>
      <c r="N31" s="230"/>
      <c r="O31" s="231"/>
      <c r="P31" s="116"/>
    </row>
    <row r="32" spans="1:17" ht="27.75" customHeight="1" thickBot="1" x14ac:dyDescent="0.5">
      <c r="A32" s="229" t="str">
        <f>IF(A14="","",A14)</f>
        <v/>
      </c>
      <c r="B32" s="155"/>
      <c r="C32" s="155"/>
      <c r="D32" s="155" t="str">
        <f>IF(D14="","",D14)</f>
        <v/>
      </c>
      <c r="E32" s="155"/>
      <c r="F32" s="155"/>
      <c r="G32" s="155"/>
      <c r="H32" s="155"/>
      <c r="I32" s="155"/>
      <c r="J32" s="155"/>
      <c r="K32" s="155"/>
      <c r="L32" s="155" t="str">
        <f>IF(L14="","",L14)</f>
        <v/>
      </c>
      <c r="M32" s="155"/>
      <c r="N32" s="155"/>
      <c r="O32" s="156"/>
      <c r="P32" s="115"/>
    </row>
    <row r="33" spans="1:17" ht="30" customHeight="1" thickBot="1" x14ac:dyDescent="0.5">
      <c r="A33" s="258" t="s">
        <v>83</v>
      </c>
      <c r="B33" s="259"/>
      <c r="C33" s="260" t="str">
        <f>IF(C21="","",C21)</f>
        <v/>
      </c>
      <c r="D33" s="261"/>
      <c r="E33" s="261"/>
      <c r="F33" s="262"/>
      <c r="G33" s="58" t="s">
        <v>84</v>
      </c>
      <c r="H33" s="260" t="str">
        <f>IF(H21="","",H21)</f>
        <v/>
      </c>
      <c r="I33" s="263"/>
      <c r="J33" s="258" t="s">
        <v>85</v>
      </c>
      <c r="K33" s="259"/>
      <c r="L33" s="264" t="str">
        <f>IF(L21="","",L21)</f>
        <v/>
      </c>
      <c r="M33" s="264"/>
      <c r="N33" s="264"/>
      <c r="O33" s="265"/>
      <c r="P33" s="122"/>
    </row>
    <row r="34" spans="1:17" ht="11.25" customHeight="1" x14ac:dyDescent="0.45">
      <c r="G34" s="243" t="s">
        <v>125</v>
      </c>
      <c r="H34" s="243"/>
      <c r="I34" s="243"/>
      <c r="Q34" s="40"/>
    </row>
    <row r="35" spans="1:17" ht="11.25" customHeight="1" x14ac:dyDescent="0.45">
      <c r="A35" s="50"/>
      <c r="B35" s="50"/>
      <c r="C35" s="50"/>
      <c r="D35" s="50"/>
      <c r="E35" s="50"/>
      <c r="F35" s="50"/>
      <c r="G35" s="243"/>
      <c r="H35" s="243"/>
      <c r="I35" s="243"/>
      <c r="J35" s="50"/>
      <c r="K35" s="50"/>
      <c r="L35" s="50"/>
      <c r="M35" s="50"/>
      <c r="N35" s="50"/>
      <c r="O35" s="50"/>
      <c r="Q35" s="40"/>
    </row>
    <row r="36" spans="1:17" ht="30" customHeight="1" x14ac:dyDescent="0.45">
      <c r="D36" s="165" t="s">
        <v>126</v>
      </c>
      <c r="E36" s="165"/>
      <c r="F36" s="165"/>
      <c r="G36" s="165"/>
      <c r="H36" s="165"/>
      <c r="I36" s="165"/>
      <c r="J36" s="165"/>
      <c r="K36" s="165"/>
      <c r="L36" s="165"/>
      <c r="Q36" s="40"/>
    </row>
    <row r="37" spans="1:17" ht="13.5" customHeight="1" x14ac:dyDescent="0.45">
      <c r="A37" s="252" t="s">
        <v>127</v>
      </c>
      <c r="B37" s="253"/>
      <c r="C37" s="97" t="s">
        <v>128</v>
      </c>
      <c r="D37" s="97"/>
      <c r="E37" s="97"/>
      <c r="F37" s="97"/>
      <c r="G37" s="98"/>
      <c r="H37" s="97" t="s">
        <v>129</v>
      </c>
      <c r="I37" s="97"/>
      <c r="J37" s="97"/>
      <c r="K37" s="97"/>
      <c r="L37" s="98"/>
      <c r="M37" s="97" t="s">
        <v>130</v>
      </c>
      <c r="N37" s="97"/>
      <c r="O37" s="98"/>
      <c r="Q37" s="40"/>
    </row>
    <row r="38" spans="1:17" ht="13.2" x14ac:dyDescent="0.45">
      <c r="A38" s="254" t="str">
        <f>D29</f>
        <v/>
      </c>
      <c r="B38" s="255"/>
      <c r="C38" s="251" t="str">
        <f>C27</f>
        <v/>
      </c>
      <c r="D38" s="243"/>
      <c r="E38" s="243" t="str">
        <f>E27</f>
        <v/>
      </c>
      <c r="F38" s="243"/>
      <c r="G38" s="244"/>
      <c r="H38" s="247" t="str">
        <f>D32</f>
        <v/>
      </c>
      <c r="I38" s="245"/>
      <c r="J38" s="245"/>
      <c r="K38" s="245"/>
      <c r="L38" s="246"/>
      <c r="O38" s="84"/>
      <c r="Q38" s="40"/>
    </row>
    <row r="39" spans="1:17" ht="13.2" x14ac:dyDescent="0.45">
      <c r="A39" s="254"/>
      <c r="B39" s="255"/>
      <c r="C39" s="251" t="str">
        <f>C28</f>
        <v/>
      </c>
      <c r="D39" s="243"/>
      <c r="E39" s="243" t="str">
        <f>E28</f>
        <v/>
      </c>
      <c r="F39" s="243"/>
      <c r="G39" s="244"/>
      <c r="H39" s="40" t="s">
        <v>131</v>
      </c>
      <c r="L39" s="84"/>
      <c r="O39" s="84"/>
      <c r="Q39" s="40"/>
    </row>
    <row r="40" spans="1:17" ht="10.5" customHeight="1" x14ac:dyDescent="0.45">
      <c r="A40" s="256"/>
      <c r="B40" s="257"/>
      <c r="C40" s="247"/>
      <c r="D40" s="245"/>
      <c r="E40" s="245"/>
      <c r="F40" s="245"/>
      <c r="G40" s="246"/>
      <c r="H40" s="247" t="str">
        <f>L32</f>
        <v/>
      </c>
      <c r="I40" s="245"/>
      <c r="J40" s="245"/>
      <c r="K40" s="245"/>
      <c r="L40" s="246"/>
      <c r="M40" s="85"/>
      <c r="N40" s="85"/>
      <c r="O40" s="83"/>
      <c r="Q40" s="40"/>
    </row>
    <row r="41" spans="1:17" ht="13.2" x14ac:dyDescent="0.45">
      <c r="A41" s="40" t="s">
        <v>132</v>
      </c>
      <c r="Q41" s="40"/>
    </row>
    <row r="42" spans="1:17" ht="13.2" x14ac:dyDescent="0.45">
      <c r="A42" s="40" t="s">
        <v>133</v>
      </c>
      <c r="Q42" s="40"/>
    </row>
    <row r="43" spans="1:17" ht="13.2" x14ac:dyDescent="0.45">
      <c r="Q43" s="40"/>
    </row>
    <row r="44" spans="1:17" ht="24.75" customHeight="1" x14ac:dyDescent="0.45">
      <c r="C44" s="165" t="s">
        <v>134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Q44" s="65">
        <v>12</v>
      </c>
    </row>
    <row r="45" spans="1:17" ht="14.25" customHeight="1" thickBot="1" x14ac:dyDescent="0.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7" ht="19.5" customHeight="1" x14ac:dyDescent="0.45">
      <c r="A46" s="166" t="s">
        <v>49</v>
      </c>
      <c r="B46" s="167"/>
      <c r="C46" s="168" t="s">
        <v>50</v>
      </c>
      <c r="D46" s="169"/>
      <c r="E46" s="170"/>
      <c r="F46" s="41"/>
      <c r="G46" s="41"/>
      <c r="H46" s="41"/>
      <c r="I46" s="242" t="s">
        <v>51</v>
      </c>
      <c r="J46" s="242"/>
      <c r="K46" s="187" t="str">
        <f>$K$3</f>
        <v>2024/3/xx</v>
      </c>
      <c r="L46" s="187"/>
      <c r="M46" s="187"/>
      <c r="N46" s="187"/>
      <c r="O46" s="187"/>
      <c r="P46" s="111"/>
      <c r="Q46" s="79"/>
    </row>
    <row r="47" spans="1:17" ht="24.75" customHeight="1" thickBot="1" x14ac:dyDescent="0.5">
      <c r="A47" s="176">
        <v>26</v>
      </c>
      <c r="B47" s="177"/>
      <c r="C47" s="178" t="s">
        <v>52</v>
      </c>
      <c r="D47" s="179"/>
      <c r="E47" s="180"/>
    </row>
    <row r="48" spans="1:17" ht="30" customHeight="1" thickBot="1" x14ac:dyDescent="0.5">
      <c r="A48" s="157" t="s">
        <v>123</v>
      </c>
      <c r="B48" s="158"/>
      <c r="C48" s="159"/>
      <c r="D48" s="160" t="s">
        <v>53</v>
      </c>
      <c r="E48" s="161"/>
      <c r="F48" s="162" t="str">
        <f>F5</f>
        <v>南部（浦和）</v>
      </c>
      <c r="G48" s="162"/>
      <c r="H48" s="163"/>
      <c r="I48" s="160" t="s">
        <v>54</v>
      </c>
      <c r="J48" s="164"/>
      <c r="K48" s="171">
        <f>$K$5</f>
        <v>45383</v>
      </c>
      <c r="L48" s="172"/>
      <c r="M48" s="173"/>
      <c r="N48" s="174"/>
      <c r="O48" s="175"/>
      <c r="P48" s="112"/>
    </row>
    <row r="49" spans="1:18" ht="23.25" customHeight="1" x14ac:dyDescent="0.45">
      <c r="A49" s="42" t="s">
        <v>55</v>
      </c>
      <c r="B49" s="45" t="s">
        <v>56</v>
      </c>
      <c r="C49" s="45" t="s">
        <v>57</v>
      </c>
      <c r="D49" s="45" t="s">
        <v>58</v>
      </c>
      <c r="E49" s="45" t="s">
        <v>59</v>
      </c>
      <c r="F49" s="45" t="s">
        <v>60</v>
      </c>
      <c r="G49" s="45" t="s">
        <v>61</v>
      </c>
      <c r="H49" s="45" t="s">
        <v>62</v>
      </c>
      <c r="I49" s="45" t="s">
        <v>63</v>
      </c>
      <c r="J49" s="43" t="s">
        <v>64</v>
      </c>
      <c r="K49" s="99" t="s">
        <v>106</v>
      </c>
      <c r="L49" s="100" t="s">
        <v>65</v>
      </c>
      <c r="M49" s="186" t="s">
        <v>66</v>
      </c>
      <c r="N49" s="186"/>
      <c r="O49" s="300"/>
      <c r="P49" s="49"/>
    </row>
    <row r="50" spans="1:18" ht="18.75" customHeight="1" thickBot="1" x14ac:dyDescent="0.5">
      <c r="A50" s="108"/>
      <c r="B50" s="108"/>
      <c r="C50" s="108"/>
      <c r="D50" s="109"/>
      <c r="E50" s="108"/>
      <c r="F50" s="108"/>
      <c r="G50" s="108"/>
      <c r="H50" s="108"/>
      <c r="I50" s="108"/>
      <c r="J50" s="110"/>
      <c r="K50" s="80"/>
      <c r="L50" s="81"/>
      <c r="M50" s="266"/>
      <c r="N50" s="266"/>
      <c r="O50" s="267"/>
      <c r="P50" s="113"/>
      <c r="Q50" s="65">
        <v>0</v>
      </c>
      <c r="R50" s="79" t="s">
        <v>124</v>
      </c>
    </row>
    <row r="51" spans="1:18" ht="19.5" customHeight="1" x14ac:dyDescent="0.45">
      <c r="A51" s="185" t="s">
        <v>67</v>
      </c>
      <c r="B51" s="186"/>
      <c r="C51" s="186"/>
      <c r="D51" s="186" t="s">
        <v>68</v>
      </c>
      <c r="E51" s="186"/>
      <c r="F51" s="186"/>
      <c r="G51" s="186"/>
      <c r="H51" s="186" t="s">
        <v>69</v>
      </c>
      <c r="I51" s="186"/>
      <c r="J51" s="186"/>
      <c r="K51" s="186"/>
      <c r="L51" s="301" t="s">
        <v>70</v>
      </c>
      <c r="M51" s="302"/>
      <c r="N51" s="302"/>
      <c r="O51" s="303"/>
      <c r="P51" s="114"/>
    </row>
    <row r="52" spans="1:18" ht="24" customHeight="1" thickBot="1" x14ac:dyDescent="0.5">
      <c r="A52" s="292"/>
      <c r="B52" s="225"/>
      <c r="C52" s="225"/>
      <c r="D52" s="293"/>
      <c r="E52" s="294"/>
      <c r="F52" s="294"/>
      <c r="G52" s="295"/>
      <c r="H52" s="225" t="s">
        <v>104</v>
      </c>
      <c r="I52" s="225"/>
      <c r="J52" s="225"/>
      <c r="K52" s="225"/>
      <c r="L52" s="296"/>
      <c r="M52" s="297"/>
      <c r="N52" s="297"/>
      <c r="O52" s="298"/>
      <c r="P52" s="49"/>
    </row>
    <row r="53" spans="1:18" ht="15" customHeight="1" x14ac:dyDescent="0.45">
      <c r="A53" s="185" t="s">
        <v>71</v>
      </c>
      <c r="B53" s="186"/>
      <c r="C53" s="186"/>
      <c r="D53" s="186"/>
      <c r="E53" s="186"/>
      <c r="F53" s="186" t="s">
        <v>72</v>
      </c>
      <c r="G53" s="186"/>
      <c r="H53" s="45" t="s">
        <v>73</v>
      </c>
      <c r="I53" s="271" t="s">
        <v>74</v>
      </c>
      <c r="J53" s="272"/>
      <c r="K53" s="272"/>
      <c r="L53" s="272"/>
      <c r="M53" s="299"/>
      <c r="N53" s="186" t="s">
        <v>75</v>
      </c>
      <c r="O53" s="300"/>
      <c r="P53" s="49"/>
    </row>
    <row r="54" spans="1:18" ht="16.5" customHeight="1" x14ac:dyDescent="0.45">
      <c r="A54" s="54" t="s">
        <v>76</v>
      </c>
      <c r="B54" s="276"/>
      <c r="C54" s="277"/>
      <c r="D54" s="278"/>
      <c r="E54" s="277"/>
      <c r="F54" s="279"/>
      <c r="G54" s="279"/>
      <c r="H54" s="82"/>
      <c r="I54" s="280"/>
      <c r="J54" s="281"/>
      <c r="K54" s="281"/>
      <c r="L54" s="281"/>
      <c r="M54" s="282"/>
      <c r="N54" s="286" t="str">
        <f>IF(OR(I54="",K48=""),"",DATEDIF(I54,K48,"y"))</f>
        <v/>
      </c>
      <c r="O54" s="287"/>
      <c r="P54" s="115"/>
    </row>
    <row r="55" spans="1:18" ht="34.5" customHeight="1" thickBot="1" x14ac:dyDescent="0.5">
      <c r="A55" s="55" t="s">
        <v>77</v>
      </c>
      <c r="B55" s="290"/>
      <c r="C55" s="236"/>
      <c r="D55" s="234"/>
      <c r="E55" s="236"/>
      <c r="F55" s="291"/>
      <c r="G55" s="291"/>
      <c r="H55" s="56" t="s">
        <v>78</v>
      </c>
      <c r="I55" s="283"/>
      <c r="J55" s="284"/>
      <c r="K55" s="284"/>
      <c r="L55" s="284"/>
      <c r="M55" s="285"/>
      <c r="N55" s="288"/>
      <c r="O55" s="289"/>
      <c r="P55" s="115"/>
    </row>
    <row r="56" spans="1:18" ht="15" customHeight="1" x14ac:dyDescent="0.45">
      <c r="A56" s="185" t="s">
        <v>79</v>
      </c>
      <c r="B56" s="186"/>
      <c r="C56" s="186"/>
      <c r="D56" s="268" t="s">
        <v>80</v>
      </c>
      <c r="E56" s="269"/>
      <c r="F56" s="269"/>
      <c r="G56" s="269"/>
      <c r="H56" s="269"/>
      <c r="I56" s="269"/>
      <c r="J56" s="269"/>
      <c r="K56" s="270"/>
      <c r="L56" s="271" t="s">
        <v>81</v>
      </c>
      <c r="M56" s="272"/>
      <c r="N56" s="272"/>
      <c r="O56" s="273"/>
      <c r="P56" s="116"/>
    </row>
    <row r="57" spans="1:18" ht="27.75" customHeight="1" thickBot="1" x14ac:dyDescent="0.5">
      <c r="A57" s="274"/>
      <c r="B57" s="275"/>
      <c r="C57" s="27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6"/>
      <c r="P57" s="117"/>
    </row>
    <row r="58" spans="1:18" ht="21" customHeight="1" thickBot="1" x14ac:dyDescent="0.5">
      <c r="A58" s="222" t="s">
        <v>174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4"/>
      <c r="L58" s="225"/>
      <c r="M58" s="225"/>
      <c r="N58" s="225"/>
      <c r="O58" s="226"/>
      <c r="P58" s="117"/>
    </row>
    <row r="59" spans="1:18" ht="18" customHeight="1" thickBot="1" x14ac:dyDescent="0.5">
      <c r="A59" s="221" t="s">
        <v>82</v>
      </c>
      <c r="B59" s="221"/>
      <c r="C59" s="221"/>
      <c r="D59" s="221"/>
      <c r="E59" s="221"/>
      <c r="F59" s="221"/>
      <c r="G59" s="181"/>
      <c r="H59" s="182"/>
      <c r="I59" s="164" t="s">
        <v>107</v>
      </c>
      <c r="J59" s="164"/>
      <c r="K59" s="164"/>
      <c r="L59" s="164"/>
      <c r="M59" s="183"/>
      <c r="N59" s="183"/>
      <c r="O59" s="184"/>
      <c r="P59" s="49"/>
    </row>
    <row r="60" spans="1:18" ht="19.5" customHeight="1" x14ac:dyDescent="0.45">
      <c r="A60" s="101">
        <v>1</v>
      </c>
      <c r="B60" s="227" t="s">
        <v>108</v>
      </c>
      <c r="C60" s="228"/>
      <c r="D60" s="101">
        <v>2</v>
      </c>
      <c r="E60" s="217" t="s">
        <v>109</v>
      </c>
      <c r="F60" s="217"/>
      <c r="G60" s="217"/>
      <c r="H60" s="217"/>
      <c r="I60" s="218"/>
      <c r="J60" s="101">
        <v>3</v>
      </c>
      <c r="K60" s="217" t="s">
        <v>110</v>
      </c>
      <c r="L60" s="218"/>
      <c r="M60" s="101">
        <v>4</v>
      </c>
      <c r="N60" s="217" t="s">
        <v>111</v>
      </c>
      <c r="O60" s="218"/>
      <c r="P60" s="118"/>
      <c r="Q60" s="40"/>
    </row>
    <row r="61" spans="1:18" ht="19.5" customHeight="1" x14ac:dyDescent="0.45">
      <c r="A61" s="101">
        <v>5</v>
      </c>
      <c r="B61" s="217" t="s">
        <v>112</v>
      </c>
      <c r="C61" s="218"/>
      <c r="D61" s="102">
        <v>6</v>
      </c>
      <c r="E61" s="219" t="s">
        <v>113</v>
      </c>
      <c r="F61" s="220"/>
      <c r="G61" s="101">
        <v>7</v>
      </c>
      <c r="H61" s="217" t="s">
        <v>114</v>
      </c>
      <c r="I61" s="218"/>
      <c r="J61" s="101">
        <v>8</v>
      </c>
      <c r="K61" s="103" t="s">
        <v>115</v>
      </c>
      <c r="L61" s="103"/>
      <c r="M61" s="101">
        <v>9</v>
      </c>
      <c r="N61" s="217" t="s">
        <v>116</v>
      </c>
      <c r="O61" s="218"/>
      <c r="P61" s="118"/>
      <c r="Q61" s="40"/>
    </row>
    <row r="62" spans="1:18" ht="19.5" customHeight="1" x14ac:dyDescent="0.45">
      <c r="A62" s="101">
        <v>10</v>
      </c>
      <c r="B62" s="217" t="s">
        <v>117</v>
      </c>
      <c r="C62" s="218"/>
      <c r="D62" s="102">
        <v>11</v>
      </c>
      <c r="E62" s="104" t="s">
        <v>118</v>
      </c>
      <c r="F62" s="105"/>
      <c r="G62" s="101"/>
      <c r="H62" s="103"/>
      <c r="I62" s="106"/>
      <c r="J62" s="101">
        <v>12</v>
      </c>
      <c r="K62" s="217" t="s">
        <v>119</v>
      </c>
      <c r="L62" s="217"/>
      <c r="M62" s="217"/>
      <c r="N62" s="217"/>
      <c r="O62" s="218"/>
      <c r="P62" s="118"/>
      <c r="Q62" s="40"/>
    </row>
    <row r="63" spans="1:18" ht="19.5" customHeight="1" x14ac:dyDescent="0.45">
      <c r="A63" s="101">
        <v>13</v>
      </c>
      <c r="B63" s="217" t="s">
        <v>120</v>
      </c>
      <c r="C63" s="218"/>
      <c r="D63" s="102">
        <v>14</v>
      </c>
      <c r="E63" s="219" t="s">
        <v>121</v>
      </c>
      <c r="F63" s="220"/>
      <c r="G63" s="101">
        <v>15</v>
      </c>
      <c r="H63" s="217" t="s">
        <v>122</v>
      </c>
      <c r="I63" s="218"/>
      <c r="J63" s="101"/>
      <c r="K63" s="103"/>
      <c r="L63" s="103"/>
      <c r="M63" s="107"/>
      <c r="N63" s="217"/>
      <c r="O63" s="218"/>
      <c r="P63" s="118"/>
      <c r="Q63" s="40"/>
    </row>
    <row r="64" spans="1:18" ht="31.5" customHeight="1" thickBot="1" x14ac:dyDescent="0.5">
      <c r="A64" s="232" t="s">
        <v>83</v>
      </c>
      <c r="B64" s="233"/>
      <c r="C64" s="234"/>
      <c r="D64" s="235"/>
      <c r="E64" s="235"/>
      <c r="F64" s="236"/>
      <c r="G64" s="57" t="s">
        <v>84</v>
      </c>
      <c r="H64" s="234"/>
      <c r="I64" s="236"/>
      <c r="J64" s="237" t="s">
        <v>85</v>
      </c>
      <c r="K64" s="238"/>
      <c r="L64" s="239"/>
      <c r="M64" s="240"/>
      <c r="N64" s="240"/>
      <c r="O64" s="241"/>
      <c r="P64" s="119"/>
    </row>
    <row r="65" spans="1:17" ht="24" customHeight="1" x14ac:dyDescent="0.45">
      <c r="A65" s="46" t="s">
        <v>47</v>
      </c>
      <c r="B65" s="49"/>
      <c r="C65" s="49"/>
      <c r="D65" s="49"/>
      <c r="E65" s="49"/>
      <c r="F65" s="49"/>
      <c r="G65" s="49"/>
      <c r="H65" s="49"/>
      <c r="J65" s="47"/>
      <c r="K65" s="47"/>
      <c r="L65" s="48"/>
      <c r="M65" s="48"/>
      <c r="N65" s="48"/>
      <c r="O65" s="48"/>
      <c r="P65" s="120"/>
    </row>
    <row r="66" spans="1:17" ht="18.75" customHeight="1" x14ac:dyDescent="0.45">
      <c r="G66" s="250" t="s">
        <v>86</v>
      </c>
      <c r="H66" s="250"/>
      <c r="I66" s="250"/>
    </row>
    <row r="67" spans="1:17" ht="18.75" customHeight="1" x14ac:dyDescent="0.45">
      <c r="A67" s="50"/>
      <c r="B67" s="50"/>
      <c r="C67" s="50"/>
      <c r="D67" s="50"/>
      <c r="E67" s="50"/>
      <c r="F67" s="50"/>
      <c r="G67" s="250"/>
      <c r="H67" s="250"/>
      <c r="I67" s="250"/>
      <c r="J67" s="50"/>
      <c r="K67" s="50"/>
      <c r="L67" s="50"/>
      <c r="M67" s="50"/>
      <c r="N67" s="50"/>
      <c r="O67" s="50"/>
    </row>
    <row r="68" spans="1:17" ht="19.2" x14ac:dyDescent="0.45">
      <c r="D68" s="165" t="s">
        <v>87</v>
      </c>
      <c r="E68" s="165"/>
      <c r="F68" s="165"/>
      <c r="G68" s="165"/>
      <c r="H68" s="165"/>
      <c r="I68" s="165"/>
      <c r="J68" s="165"/>
      <c r="K68" s="165"/>
      <c r="L68" s="165"/>
    </row>
    <row r="69" spans="1:17" ht="20.25" customHeight="1" thickBot="1" x14ac:dyDescent="0.5">
      <c r="C69" s="41"/>
      <c r="D69" s="41"/>
      <c r="E69" s="41"/>
      <c r="F69" s="41"/>
      <c r="G69" s="41"/>
      <c r="H69" s="41"/>
      <c r="I69" s="242" t="s">
        <v>51</v>
      </c>
      <c r="J69" s="242"/>
      <c r="K69" s="187" t="str">
        <f>K46</f>
        <v>2024/3/xx</v>
      </c>
      <c r="L69" s="187"/>
      <c r="M69" s="187"/>
      <c r="N69" s="187"/>
      <c r="O69" s="187"/>
      <c r="P69" s="121"/>
    </row>
    <row r="70" spans="1:17" ht="19.5" customHeight="1" x14ac:dyDescent="0.45">
      <c r="A70" s="166" t="s">
        <v>76</v>
      </c>
      <c r="B70" s="209"/>
      <c r="C70" s="210" t="str">
        <f>IF(B54="","",B54)</f>
        <v/>
      </c>
      <c r="D70" s="211"/>
      <c r="E70" s="212" t="str">
        <f>IF(D54="","",D54)</f>
        <v/>
      </c>
      <c r="F70" s="213"/>
      <c r="G70" s="214" t="s">
        <v>54</v>
      </c>
      <c r="H70" s="215"/>
      <c r="I70" s="216"/>
      <c r="J70" s="149">
        <f>K48</f>
        <v>45383</v>
      </c>
      <c r="K70" s="150"/>
      <c r="L70" s="150"/>
      <c r="M70" s="150"/>
      <c r="N70" s="150"/>
      <c r="O70" s="151"/>
      <c r="P70" s="122"/>
    </row>
    <row r="71" spans="1:17" ht="31.5" customHeight="1" thickBot="1" x14ac:dyDescent="0.5">
      <c r="A71" s="188" t="s">
        <v>77</v>
      </c>
      <c r="B71" s="189"/>
      <c r="C71" s="190" t="str">
        <f>IF(B55="","",B55)</f>
        <v/>
      </c>
      <c r="D71" s="191"/>
      <c r="E71" s="192" t="str">
        <f>IF(D55="","",D55)</f>
        <v/>
      </c>
      <c r="F71" s="193"/>
      <c r="G71" s="194" t="s">
        <v>53</v>
      </c>
      <c r="H71" s="195"/>
      <c r="I71" s="196"/>
      <c r="J71" s="197" t="str">
        <f>F48</f>
        <v>南部（浦和）</v>
      </c>
      <c r="K71" s="197"/>
      <c r="L71" s="197"/>
      <c r="M71" s="197"/>
      <c r="N71" s="197"/>
      <c r="O71" s="198"/>
      <c r="P71" s="122"/>
    </row>
    <row r="72" spans="1:17" ht="15.75" customHeight="1" x14ac:dyDescent="0.45">
      <c r="A72" s="199" t="s">
        <v>89</v>
      </c>
      <c r="B72" s="200"/>
      <c r="C72" s="200"/>
      <c r="D72" s="203" t="str">
        <f>IF(Q50=0,"",CHOOSE(Q50,"初段","二段","三段","四段","五段","六段","七段","八段","錬士","教士"))</f>
        <v/>
      </c>
      <c r="E72" s="204"/>
      <c r="F72" s="204"/>
      <c r="G72" s="204"/>
      <c r="H72" s="204"/>
      <c r="I72" s="204"/>
      <c r="J72" s="204"/>
      <c r="K72" s="204"/>
      <c r="L72" s="204"/>
      <c r="M72" s="205"/>
      <c r="N72" s="248" t="s">
        <v>90</v>
      </c>
      <c r="O72" s="249"/>
      <c r="P72" s="49"/>
    </row>
    <row r="73" spans="1:17" ht="24" customHeight="1" thickBot="1" x14ac:dyDescent="0.5">
      <c r="A73" s="201"/>
      <c r="B73" s="202"/>
      <c r="C73" s="202"/>
      <c r="D73" s="206"/>
      <c r="E73" s="207"/>
      <c r="F73" s="207"/>
      <c r="G73" s="207"/>
      <c r="H73" s="207"/>
      <c r="I73" s="207"/>
      <c r="J73" s="207"/>
      <c r="K73" s="207"/>
      <c r="L73" s="207"/>
      <c r="M73" s="208"/>
      <c r="N73" s="44" t="str">
        <f>IF(K50="○","形","")</f>
        <v/>
      </c>
      <c r="O73" s="51" t="str">
        <f>IF(L50="○","学科","")</f>
        <v/>
      </c>
      <c r="P73" s="49"/>
    </row>
    <row r="74" spans="1:17" ht="16.5" customHeight="1" x14ac:dyDescent="0.45">
      <c r="A74" s="152" t="s">
        <v>79</v>
      </c>
      <c r="B74" s="153"/>
      <c r="C74" s="153"/>
      <c r="D74" s="154" t="s">
        <v>80</v>
      </c>
      <c r="E74" s="154"/>
      <c r="F74" s="154"/>
      <c r="G74" s="154"/>
      <c r="H74" s="154"/>
      <c r="I74" s="154"/>
      <c r="J74" s="154"/>
      <c r="K74" s="154"/>
      <c r="L74" s="230" t="s">
        <v>81</v>
      </c>
      <c r="M74" s="230"/>
      <c r="N74" s="230"/>
      <c r="O74" s="231"/>
      <c r="P74" s="116"/>
    </row>
    <row r="75" spans="1:17" ht="27.75" customHeight="1" thickBot="1" x14ac:dyDescent="0.5">
      <c r="A75" s="229" t="str">
        <f>IF(A57="","",A57)</f>
        <v/>
      </c>
      <c r="B75" s="155"/>
      <c r="C75" s="155"/>
      <c r="D75" s="155" t="str">
        <f>IF(D57="","",D57)</f>
        <v/>
      </c>
      <c r="E75" s="155"/>
      <c r="F75" s="155"/>
      <c r="G75" s="155"/>
      <c r="H75" s="155"/>
      <c r="I75" s="155"/>
      <c r="J75" s="155"/>
      <c r="K75" s="155"/>
      <c r="L75" s="155" t="str">
        <f>IF(L57="","",L57)</f>
        <v/>
      </c>
      <c r="M75" s="155"/>
      <c r="N75" s="155"/>
      <c r="O75" s="156"/>
      <c r="P75" s="115"/>
    </row>
    <row r="76" spans="1:17" ht="30" customHeight="1" thickBot="1" x14ac:dyDescent="0.5">
      <c r="A76" s="258" t="s">
        <v>83</v>
      </c>
      <c r="B76" s="259"/>
      <c r="C76" s="260" t="str">
        <f>IF(C64="","",C64)</f>
        <v/>
      </c>
      <c r="D76" s="261"/>
      <c r="E76" s="261"/>
      <c r="F76" s="262"/>
      <c r="G76" s="58" t="s">
        <v>84</v>
      </c>
      <c r="H76" s="260" t="str">
        <f>IF(H64="","",H64)</f>
        <v/>
      </c>
      <c r="I76" s="263"/>
      <c r="J76" s="258" t="s">
        <v>85</v>
      </c>
      <c r="K76" s="259"/>
      <c r="L76" s="264" t="str">
        <f>IF(L64="","",L64)</f>
        <v/>
      </c>
      <c r="M76" s="264"/>
      <c r="N76" s="264"/>
      <c r="O76" s="265"/>
      <c r="P76" s="122"/>
    </row>
    <row r="77" spans="1:17" ht="11.25" customHeight="1" x14ac:dyDescent="0.45">
      <c r="G77" s="243" t="s">
        <v>125</v>
      </c>
      <c r="H77" s="243"/>
      <c r="I77" s="243"/>
      <c r="Q77" s="40"/>
    </row>
    <row r="78" spans="1:17" ht="11.25" customHeight="1" x14ac:dyDescent="0.45">
      <c r="A78" s="50"/>
      <c r="B78" s="50"/>
      <c r="C78" s="50"/>
      <c r="D78" s="50"/>
      <c r="E78" s="50"/>
      <c r="F78" s="50"/>
      <c r="G78" s="243"/>
      <c r="H78" s="243"/>
      <c r="I78" s="243"/>
      <c r="J78" s="50"/>
      <c r="K78" s="50"/>
      <c r="L78" s="50"/>
      <c r="M78" s="50"/>
      <c r="N78" s="50"/>
      <c r="O78" s="50"/>
      <c r="Q78" s="40"/>
    </row>
    <row r="79" spans="1:17" ht="30" customHeight="1" x14ac:dyDescent="0.45">
      <c r="D79" s="165" t="s">
        <v>126</v>
      </c>
      <c r="E79" s="165"/>
      <c r="F79" s="165"/>
      <c r="G79" s="165"/>
      <c r="H79" s="165"/>
      <c r="I79" s="165"/>
      <c r="J79" s="165"/>
      <c r="K79" s="165"/>
      <c r="L79" s="165"/>
      <c r="Q79" s="40"/>
    </row>
    <row r="80" spans="1:17" ht="13.5" customHeight="1" x14ac:dyDescent="0.45">
      <c r="A80" s="252" t="s">
        <v>127</v>
      </c>
      <c r="B80" s="253"/>
      <c r="C80" s="97" t="s">
        <v>128</v>
      </c>
      <c r="D80" s="97"/>
      <c r="E80" s="97"/>
      <c r="F80" s="97"/>
      <c r="G80" s="98"/>
      <c r="H80" s="97" t="s">
        <v>129</v>
      </c>
      <c r="I80" s="97"/>
      <c r="J80" s="97"/>
      <c r="K80" s="97"/>
      <c r="L80" s="98"/>
      <c r="M80" s="97" t="s">
        <v>130</v>
      </c>
      <c r="N80" s="97"/>
      <c r="O80" s="98"/>
      <c r="Q80" s="40"/>
    </row>
    <row r="81" spans="1:18" ht="13.2" x14ac:dyDescent="0.45">
      <c r="A81" s="254" t="str">
        <f>D72</f>
        <v/>
      </c>
      <c r="B81" s="255"/>
      <c r="C81" s="251" t="str">
        <f>C70</f>
        <v/>
      </c>
      <c r="D81" s="243"/>
      <c r="E81" s="243" t="str">
        <f>E70</f>
        <v/>
      </c>
      <c r="F81" s="243"/>
      <c r="G81" s="244"/>
      <c r="H81" s="247" t="str">
        <f>D75</f>
        <v/>
      </c>
      <c r="I81" s="245"/>
      <c r="J81" s="245"/>
      <c r="K81" s="245"/>
      <c r="L81" s="246"/>
      <c r="O81" s="84"/>
      <c r="Q81" s="40"/>
    </row>
    <row r="82" spans="1:18" ht="13.2" x14ac:dyDescent="0.45">
      <c r="A82" s="254"/>
      <c r="B82" s="255"/>
      <c r="C82" s="251" t="str">
        <f>C71</f>
        <v/>
      </c>
      <c r="D82" s="243"/>
      <c r="E82" s="243" t="str">
        <f>E71</f>
        <v/>
      </c>
      <c r="F82" s="243"/>
      <c r="G82" s="244"/>
      <c r="H82" s="40" t="s">
        <v>131</v>
      </c>
      <c r="L82" s="84"/>
      <c r="O82" s="84"/>
      <c r="Q82" s="40"/>
    </row>
    <row r="83" spans="1:18" ht="10.5" customHeight="1" x14ac:dyDescent="0.45">
      <c r="A83" s="256"/>
      <c r="B83" s="257"/>
      <c r="C83" s="247"/>
      <c r="D83" s="245"/>
      <c r="E83" s="245"/>
      <c r="F83" s="245"/>
      <c r="G83" s="246"/>
      <c r="H83" s="247" t="str">
        <f>L75</f>
        <v/>
      </c>
      <c r="I83" s="245"/>
      <c r="J83" s="245"/>
      <c r="K83" s="245"/>
      <c r="L83" s="246"/>
      <c r="M83" s="85"/>
      <c r="N83" s="85"/>
      <c r="O83" s="83"/>
      <c r="Q83" s="40"/>
    </row>
    <row r="84" spans="1:18" ht="13.2" x14ac:dyDescent="0.45">
      <c r="A84" s="40" t="s">
        <v>132</v>
      </c>
      <c r="Q84" s="40"/>
    </row>
    <row r="85" spans="1:18" ht="13.2" x14ac:dyDescent="0.45">
      <c r="A85" s="40" t="s">
        <v>133</v>
      </c>
      <c r="Q85" s="40"/>
    </row>
    <row r="86" spans="1:18" ht="13.2" x14ac:dyDescent="0.45">
      <c r="Q86" s="40"/>
    </row>
    <row r="87" spans="1:18" ht="24.75" customHeight="1" x14ac:dyDescent="0.45">
      <c r="C87" s="165" t="s">
        <v>134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Q87" s="65">
        <v>13</v>
      </c>
    </row>
    <row r="88" spans="1:18" ht="14.25" customHeight="1" thickBot="1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8" ht="19.5" customHeight="1" x14ac:dyDescent="0.45">
      <c r="A89" s="166" t="s">
        <v>49</v>
      </c>
      <c r="B89" s="167"/>
      <c r="C89" s="168" t="s">
        <v>50</v>
      </c>
      <c r="D89" s="169"/>
      <c r="E89" s="170"/>
      <c r="F89" s="41"/>
      <c r="G89" s="41"/>
      <c r="H89" s="41"/>
      <c r="I89" s="242" t="s">
        <v>51</v>
      </c>
      <c r="J89" s="242"/>
      <c r="K89" s="187" t="str">
        <f>$K$3</f>
        <v>2024/3/xx</v>
      </c>
      <c r="L89" s="187"/>
      <c r="M89" s="187"/>
      <c r="N89" s="187"/>
      <c r="O89" s="187"/>
      <c r="P89" s="111"/>
      <c r="Q89" s="79"/>
    </row>
    <row r="90" spans="1:18" ht="24.75" customHeight="1" thickBot="1" x14ac:dyDescent="0.5">
      <c r="A90" s="176">
        <v>26</v>
      </c>
      <c r="B90" s="177"/>
      <c r="C90" s="178" t="s">
        <v>52</v>
      </c>
      <c r="D90" s="179"/>
      <c r="E90" s="180"/>
    </row>
    <row r="91" spans="1:18" ht="30" customHeight="1" thickBot="1" x14ac:dyDescent="0.5">
      <c r="A91" s="157" t="s">
        <v>123</v>
      </c>
      <c r="B91" s="158"/>
      <c r="C91" s="159"/>
      <c r="D91" s="160" t="s">
        <v>53</v>
      </c>
      <c r="E91" s="161"/>
      <c r="F91" s="162" t="str">
        <f>F48</f>
        <v>南部（浦和）</v>
      </c>
      <c r="G91" s="162"/>
      <c r="H91" s="163"/>
      <c r="I91" s="160" t="s">
        <v>54</v>
      </c>
      <c r="J91" s="164"/>
      <c r="K91" s="171">
        <f>$K$5</f>
        <v>45383</v>
      </c>
      <c r="L91" s="172"/>
      <c r="M91" s="173"/>
      <c r="N91" s="174"/>
      <c r="O91" s="175"/>
      <c r="P91" s="112"/>
    </row>
    <row r="92" spans="1:18" ht="23.25" customHeight="1" x14ac:dyDescent="0.45">
      <c r="A92" s="42" t="s">
        <v>55</v>
      </c>
      <c r="B92" s="45" t="s">
        <v>56</v>
      </c>
      <c r="C92" s="45" t="s">
        <v>57</v>
      </c>
      <c r="D92" s="45" t="s">
        <v>58</v>
      </c>
      <c r="E92" s="45" t="s">
        <v>59</v>
      </c>
      <c r="F92" s="45" t="s">
        <v>60</v>
      </c>
      <c r="G92" s="45" t="s">
        <v>61</v>
      </c>
      <c r="H92" s="45" t="s">
        <v>62</v>
      </c>
      <c r="I92" s="45" t="s">
        <v>63</v>
      </c>
      <c r="J92" s="43" t="s">
        <v>64</v>
      </c>
      <c r="K92" s="99" t="s">
        <v>106</v>
      </c>
      <c r="L92" s="100" t="s">
        <v>65</v>
      </c>
      <c r="M92" s="186" t="s">
        <v>66</v>
      </c>
      <c r="N92" s="186"/>
      <c r="O92" s="300"/>
      <c r="P92" s="49"/>
    </row>
    <row r="93" spans="1:18" ht="18.75" customHeight="1" thickBot="1" x14ac:dyDescent="0.5">
      <c r="A93" s="108"/>
      <c r="B93" s="108"/>
      <c r="C93" s="108"/>
      <c r="D93" s="109"/>
      <c r="E93" s="108"/>
      <c r="F93" s="108"/>
      <c r="G93" s="108"/>
      <c r="H93" s="108"/>
      <c r="I93" s="108"/>
      <c r="J93" s="110"/>
      <c r="K93" s="80"/>
      <c r="L93" s="81"/>
      <c r="M93" s="266"/>
      <c r="N93" s="266"/>
      <c r="O93" s="267"/>
      <c r="P93" s="113"/>
      <c r="Q93" s="65">
        <v>0</v>
      </c>
      <c r="R93" s="79" t="s">
        <v>124</v>
      </c>
    </row>
    <row r="94" spans="1:18" ht="19.5" customHeight="1" x14ac:dyDescent="0.45">
      <c r="A94" s="185" t="s">
        <v>67</v>
      </c>
      <c r="B94" s="186"/>
      <c r="C94" s="186"/>
      <c r="D94" s="186" t="s">
        <v>68</v>
      </c>
      <c r="E94" s="186"/>
      <c r="F94" s="186"/>
      <c r="G94" s="186"/>
      <c r="H94" s="186" t="s">
        <v>69</v>
      </c>
      <c r="I94" s="186"/>
      <c r="J94" s="186"/>
      <c r="K94" s="186"/>
      <c r="L94" s="301" t="s">
        <v>70</v>
      </c>
      <c r="M94" s="302"/>
      <c r="N94" s="302"/>
      <c r="O94" s="303"/>
      <c r="P94" s="114"/>
    </row>
    <row r="95" spans="1:18" ht="24" customHeight="1" thickBot="1" x14ac:dyDescent="0.5">
      <c r="A95" s="292"/>
      <c r="B95" s="225"/>
      <c r="C95" s="225"/>
      <c r="D95" s="293"/>
      <c r="E95" s="294"/>
      <c r="F95" s="294"/>
      <c r="G95" s="295"/>
      <c r="H95" s="225" t="s">
        <v>104</v>
      </c>
      <c r="I95" s="225"/>
      <c r="J95" s="225"/>
      <c r="K95" s="225"/>
      <c r="L95" s="296"/>
      <c r="M95" s="297"/>
      <c r="N95" s="297"/>
      <c r="O95" s="298"/>
      <c r="P95" s="49"/>
    </row>
    <row r="96" spans="1:18" ht="15" customHeight="1" x14ac:dyDescent="0.45">
      <c r="A96" s="185" t="s">
        <v>71</v>
      </c>
      <c r="B96" s="186"/>
      <c r="C96" s="186"/>
      <c r="D96" s="186"/>
      <c r="E96" s="186"/>
      <c r="F96" s="186" t="s">
        <v>72</v>
      </c>
      <c r="G96" s="186"/>
      <c r="H96" s="45" t="s">
        <v>73</v>
      </c>
      <c r="I96" s="271" t="s">
        <v>74</v>
      </c>
      <c r="J96" s="272"/>
      <c r="K96" s="272"/>
      <c r="L96" s="272"/>
      <c r="M96" s="299"/>
      <c r="N96" s="186" t="s">
        <v>75</v>
      </c>
      <c r="O96" s="300"/>
      <c r="P96" s="49"/>
    </row>
    <row r="97" spans="1:17" ht="16.5" customHeight="1" x14ac:dyDescent="0.45">
      <c r="A97" s="54" t="s">
        <v>76</v>
      </c>
      <c r="B97" s="276"/>
      <c r="C97" s="277"/>
      <c r="D97" s="278"/>
      <c r="E97" s="277"/>
      <c r="F97" s="279"/>
      <c r="G97" s="279"/>
      <c r="H97" s="82"/>
      <c r="I97" s="280"/>
      <c r="J97" s="281"/>
      <c r="K97" s="281"/>
      <c r="L97" s="281"/>
      <c r="M97" s="282"/>
      <c r="N97" s="286" t="str">
        <f>IF(OR(I97="",K91=""),"",DATEDIF(I97,K91,"y"))</f>
        <v/>
      </c>
      <c r="O97" s="287"/>
      <c r="P97" s="115"/>
    </row>
    <row r="98" spans="1:17" ht="34.5" customHeight="1" thickBot="1" x14ac:dyDescent="0.5">
      <c r="A98" s="55" t="s">
        <v>77</v>
      </c>
      <c r="B98" s="290"/>
      <c r="C98" s="236"/>
      <c r="D98" s="234"/>
      <c r="E98" s="236"/>
      <c r="F98" s="291"/>
      <c r="G98" s="291"/>
      <c r="H98" s="56" t="s">
        <v>78</v>
      </c>
      <c r="I98" s="283"/>
      <c r="J98" s="284"/>
      <c r="K98" s="284"/>
      <c r="L98" s="284"/>
      <c r="M98" s="285"/>
      <c r="N98" s="288"/>
      <c r="O98" s="289"/>
      <c r="P98" s="115"/>
    </row>
    <row r="99" spans="1:17" ht="15" customHeight="1" x14ac:dyDescent="0.45">
      <c r="A99" s="185" t="s">
        <v>79</v>
      </c>
      <c r="B99" s="186"/>
      <c r="C99" s="186"/>
      <c r="D99" s="268" t="s">
        <v>80</v>
      </c>
      <c r="E99" s="269"/>
      <c r="F99" s="269"/>
      <c r="G99" s="269"/>
      <c r="H99" s="269"/>
      <c r="I99" s="269"/>
      <c r="J99" s="269"/>
      <c r="K99" s="270"/>
      <c r="L99" s="271" t="s">
        <v>81</v>
      </c>
      <c r="M99" s="272"/>
      <c r="N99" s="272"/>
      <c r="O99" s="273"/>
      <c r="P99" s="116"/>
    </row>
    <row r="100" spans="1:17" ht="27.75" customHeight="1" thickBot="1" x14ac:dyDescent="0.5">
      <c r="A100" s="274"/>
      <c r="B100" s="275"/>
      <c r="C100" s="27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117"/>
    </row>
    <row r="101" spans="1:17" ht="21" customHeight="1" thickBot="1" x14ac:dyDescent="0.5">
      <c r="A101" s="222" t="s">
        <v>174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4"/>
      <c r="L101" s="225"/>
      <c r="M101" s="225"/>
      <c r="N101" s="225"/>
      <c r="O101" s="226"/>
      <c r="P101" s="117"/>
    </row>
    <row r="102" spans="1:17" ht="18" customHeight="1" thickBot="1" x14ac:dyDescent="0.5">
      <c r="A102" s="221" t="s">
        <v>82</v>
      </c>
      <c r="B102" s="221"/>
      <c r="C102" s="221"/>
      <c r="D102" s="221"/>
      <c r="E102" s="221"/>
      <c r="F102" s="221"/>
      <c r="G102" s="181"/>
      <c r="H102" s="182"/>
      <c r="I102" s="164" t="s">
        <v>107</v>
      </c>
      <c r="J102" s="164"/>
      <c r="K102" s="164"/>
      <c r="L102" s="164"/>
      <c r="M102" s="183"/>
      <c r="N102" s="183"/>
      <c r="O102" s="184"/>
      <c r="P102" s="49"/>
    </row>
    <row r="103" spans="1:17" ht="19.5" customHeight="1" x14ac:dyDescent="0.45">
      <c r="A103" s="101">
        <v>1</v>
      </c>
      <c r="B103" s="227" t="s">
        <v>108</v>
      </c>
      <c r="C103" s="228"/>
      <c r="D103" s="101">
        <v>2</v>
      </c>
      <c r="E103" s="217" t="s">
        <v>109</v>
      </c>
      <c r="F103" s="217"/>
      <c r="G103" s="217"/>
      <c r="H103" s="217"/>
      <c r="I103" s="218"/>
      <c r="J103" s="101">
        <v>3</v>
      </c>
      <c r="K103" s="217" t="s">
        <v>110</v>
      </c>
      <c r="L103" s="218"/>
      <c r="M103" s="101">
        <v>4</v>
      </c>
      <c r="N103" s="217" t="s">
        <v>111</v>
      </c>
      <c r="O103" s="218"/>
      <c r="P103" s="118"/>
      <c r="Q103" s="40"/>
    </row>
    <row r="104" spans="1:17" ht="19.5" customHeight="1" x14ac:dyDescent="0.45">
      <c r="A104" s="101">
        <v>5</v>
      </c>
      <c r="B104" s="217" t="s">
        <v>112</v>
      </c>
      <c r="C104" s="218"/>
      <c r="D104" s="102">
        <v>6</v>
      </c>
      <c r="E104" s="219" t="s">
        <v>113</v>
      </c>
      <c r="F104" s="220"/>
      <c r="G104" s="101">
        <v>7</v>
      </c>
      <c r="H104" s="217" t="s">
        <v>114</v>
      </c>
      <c r="I104" s="218"/>
      <c r="J104" s="101">
        <v>8</v>
      </c>
      <c r="K104" s="103" t="s">
        <v>115</v>
      </c>
      <c r="L104" s="103"/>
      <c r="M104" s="101">
        <v>9</v>
      </c>
      <c r="N104" s="217" t="s">
        <v>116</v>
      </c>
      <c r="O104" s="218"/>
      <c r="P104" s="118"/>
      <c r="Q104" s="40"/>
    </row>
    <row r="105" spans="1:17" ht="19.5" customHeight="1" x14ac:dyDescent="0.45">
      <c r="A105" s="101">
        <v>10</v>
      </c>
      <c r="B105" s="217" t="s">
        <v>117</v>
      </c>
      <c r="C105" s="218"/>
      <c r="D105" s="102">
        <v>11</v>
      </c>
      <c r="E105" s="104" t="s">
        <v>118</v>
      </c>
      <c r="F105" s="105"/>
      <c r="G105" s="101"/>
      <c r="H105" s="103"/>
      <c r="I105" s="106"/>
      <c r="J105" s="101">
        <v>12</v>
      </c>
      <c r="K105" s="217" t="s">
        <v>119</v>
      </c>
      <c r="L105" s="217"/>
      <c r="M105" s="217"/>
      <c r="N105" s="217"/>
      <c r="O105" s="218"/>
      <c r="P105" s="118"/>
      <c r="Q105" s="40"/>
    </row>
    <row r="106" spans="1:17" ht="19.5" customHeight="1" x14ac:dyDescent="0.45">
      <c r="A106" s="101">
        <v>13</v>
      </c>
      <c r="B106" s="217" t="s">
        <v>120</v>
      </c>
      <c r="C106" s="218"/>
      <c r="D106" s="102">
        <v>14</v>
      </c>
      <c r="E106" s="219" t="s">
        <v>121</v>
      </c>
      <c r="F106" s="220"/>
      <c r="G106" s="101">
        <v>15</v>
      </c>
      <c r="H106" s="217" t="s">
        <v>122</v>
      </c>
      <c r="I106" s="218"/>
      <c r="J106" s="101"/>
      <c r="K106" s="103"/>
      <c r="L106" s="103"/>
      <c r="M106" s="107"/>
      <c r="N106" s="217"/>
      <c r="O106" s="218"/>
      <c r="P106" s="118"/>
      <c r="Q106" s="40"/>
    </row>
    <row r="107" spans="1:17" ht="31.5" customHeight="1" thickBot="1" x14ac:dyDescent="0.5">
      <c r="A107" s="232" t="s">
        <v>83</v>
      </c>
      <c r="B107" s="233"/>
      <c r="C107" s="234"/>
      <c r="D107" s="235"/>
      <c r="E107" s="235"/>
      <c r="F107" s="236"/>
      <c r="G107" s="57" t="s">
        <v>84</v>
      </c>
      <c r="H107" s="234"/>
      <c r="I107" s="236"/>
      <c r="J107" s="237" t="s">
        <v>85</v>
      </c>
      <c r="K107" s="238"/>
      <c r="L107" s="239"/>
      <c r="M107" s="240"/>
      <c r="N107" s="240"/>
      <c r="O107" s="241"/>
      <c r="P107" s="119"/>
    </row>
    <row r="108" spans="1:17" ht="24" customHeight="1" x14ac:dyDescent="0.45">
      <c r="A108" s="46" t="s">
        <v>47</v>
      </c>
      <c r="B108" s="49"/>
      <c r="C108" s="49"/>
      <c r="D108" s="49"/>
      <c r="E108" s="49"/>
      <c r="F108" s="49"/>
      <c r="G108" s="49"/>
      <c r="H108" s="49"/>
      <c r="J108" s="47"/>
      <c r="K108" s="47"/>
      <c r="L108" s="48"/>
      <c r="M108" s="48"/>
      <c r="N108" s="48"/>
      <c r="O108" s="48"/>
      <c r="P108" s="120"/>
    </row>
    <row r="109" spans="1:17" ht="18.75" customHeight="1" x14ac:dyDescent="0.45">
      <c r="G109" s="250" t="s">
        <v>86</v>
      </c>
      <c r="H109" s="250"/>
      <c r="I109" s="250"/>
    </row>
    <row r="110" spans="1:17" ht="18.75" customHeight="1" x14ac:dyDescent="0.45">
      <c r="A110" s="50"/>
      <c r="B110" s="50"/>
      <c r="C110" s="50"/>
      <c r="D110" s="50"/>
      <c r="E110" s="50"/>
      <c r="F110" s="50"/>
      <c r="G110" s="250"/>
      <c r="H110" s="250"/>
      <c r="I110" s="250"/>
      <c r="J110" s="50"/>
      <c r="K110" s="50"/>
      <c r="L110" s="50"/>
      <c r="M110" s="50"/>
      <c r="N110" s="50"/>
      <c r="O110" s="50"/>
    </row>
    <row r="111" spans="1:17" ht="19.2" x14ac:dyDescent="0.45">
      <c r="D111" s="165" t="s">
        <v>87</v>
      </c>
      <c r="E111" s="165"/>
      <c r="F111" s="165"/>
      <c r="G111" s="165"/>
      <c r="H111" s="165"/>
      <c r="I111" s="165"/>
      <c r="J111" s="165"/>
      <c r="K111" s="165"/>
      <c r="L111" s="165"/>
    </row>
    <row r="112" spans="1:17" ht="20.25" customHeight="1" thickBot="1" x14ac:dyDescent="0.5">
      <c r="C112" s="41"/>
      <c r="D112" s="41"/>
      <c r="E112" s="41"/>
      <c r="F112" s="41"/>
      <c r="G112" s="41"/>
      <c r="H112" s="41"/>
      <c r="I112" s="242" t="s">
        <v>51</v>
      </c>
      <c r="J112" s="242"/>
      <c r="K112" s="187" t="str">
        <f>K89</f>
        <v>2024/3/xx</v>
      </c>
      <c r="L112" s="187"/>
      <c r="M112" s="187"/>
      <c r="N112" s="187"/>
      <c r="O112" s="187"/>
      <c r="P112" s="121"/>
    </row>
    <row r="113" spans="1:17" ht="19.5" customHeight="1" x14ac:dyDescent="0.45">
      <c r="A113" s="166" t="s">
        <v>76</v>
      </c>
      <c r="B113" s="209"/>
      <c r="C113" s="210" t="str">
        <f>IF(B97="","",B97)</f>
        <v/>
      </c>
      <c r="D113" s="211"/>
      <c r="E113" s="212" t="str">
        <f>IF(D97="","",D97)</f>
        <v/>
      </c>
      <c r="F113" s="213"/>
      <c r="G113" s="214" t="s">
        <v>54</v>
      </c>
      <c r="H113" s="215"/>
      <c r="I113" s="216"/>
      <c r="J113" s="149">
        <f>K91</f>
        <v>45383</v>
      </c>
      <c r="K113" s="150"/>
      <c r="L113" s="150"/>
      <c r="M113" s="150"/>
      <c r="N113" s="150"/>
      <c r="O113" s="151"/>
      <c r="P113" s="122"/>
    </row>
    <row r="114" spans="1:17" ht="31.5" customHeight="1" thickBot="1" x14ac:dyDescent="0.5">
      <c r="A114" s="188" t="s">
        <v>77</v>
      </c>
      <c r="B114" s="189"/>
      <c r="C114" s="190" t="str">
        <f>IF(B98="","",B98)</f>
        <v/>
      </c>
      <c r="D114" s="191"/>
      <c r="E114" s="192" t="str">
        <f>IF(D98="","",D98)</f>
        <v/>
      </c>
      <c r="F114" s="193"/>
      <c r="G114" s="194" t="s">
        <v>53</v>
      </c>
      <c r="H114" s="195"/>
      <c r="I114" s="196"/>
      <c r="J114" s="197" t="str">
        <f>F91</f>
        <v>南部（浦和）</v>
      </c>
      <c r="K114" s="197"/>
      <c r="L114" s="197"/>
      <c r="M114" s="197"/>
      <c r="N114" s="197"/>
      <c r="O114" s="198"/>
      <c r="P114" s="122"/>
    </row>
    <row r="115" spans="1:17" ht="15.75" customHeight="1" x14ac:dyDescent="0.45">
      <c r="A115" s="199" t="s">
        <v>89</v>
      </c>
      <c r="B115" s="200"/>
      <c r="C115" s="200"/>
      <c r="D115" s="203" t="str">
        <f>IF(Q93=0,"",CHOOSE(Q93,"初段","二段","三段","四段","五段","六段","七段","八段","錬士","教士"))</f>
        <v/>
      </c>
      <c r="E115" s="204"/>
      <c r="F115" s="204"/>
      <c r="G115" s="204"/>
      <c r="H115" s="204"/>
      <c r="I115" s="204"/>
      <c r="J115" s="204"/>
      <c r="K115" s="204"/>
      <c r="L115" s="204"/>
      <c r="M115" s="205"/>
      <c r="N115" s="248" t="s">
        <v>90</v>
      </c>
      <c r="O115" s="249"/>
      <c r="P115" s="49"/>
    </row>
    <row r="116" spans="1:17" ht="24" customHeight="1" thickBot="1" x14ac:dyDescent="0.5">
      <c r="A116" s="201"/>
      <c r="B116" s="202"/>
      <c r="C116" s="202"/>
      <c r="D116" s="206"/>
      <c r="E116" s="207"/>
      <c r="F116" s="207"/>
      <c r="G116" s="207"/>
      <c r="H116" s="207"/>
      <c r="I116" s="207"/>
      <c r="J116" s="207"/>
      <c r="K116" s="207"/>
      <c r="L116" s="207"/>
      <c r="M116" s="208"/>
      <c r="N116" s="44" t="str">
        <f>IF(K93="○","形","")</f>
        <v/>
      </c>
      <c r="O116" s="51" t="str">
        <f>IF(L93="○","学科","")</f>
        <v/>
      </c>
      <c r="P116" s="49"/>
    </row>
    <row r="117" spans="1:17" ht="16.5" customHeight="1" x14ac:dyDescent="0.45">
      <c r="A117" s="152" t="s">
        <v>79</v>
      </c>
      <c r="B117" s="153"/>
      <c r="C117" s="153"/>
      <c r="D117" s="154" t="s">
        <v>80</v>
      </c>
      <c r="E117" s="154"/>
      <c r="F117" s="154"/>
      <c r="G117" s="154"/>
      <c r="H117" s="154"/>
      <c r="I117" s="154"/>
      <c r="J117" s="154"/>
      <c r="K117" s="154"/>
      <c r="L117" s="230" t="s">
        <v>81</v>
      </c>
      <c r="M117" s="230"/>
      <c r="N117" s="230"/>
      <c r="O117" s="231"/>
      <c r="P117" s="116"/>
    </row>
    <row r="118" spans="1:17" ht="27.75" customHeight="1" thickBot="1" x14ac:dyDescent="0.5">
      <c r="A118" s="229" t="str">
        <f>IF(A100="","",A100)</f>
        <v/>
      </c>
      <c r="B118" s="155"/>
      <c r="C118" s="155"/>
      <c r="D118" s="155" t="str">
        <f>IF(D100="","",D100)</f>
        <v/>
      </c>
      <c r="E118" s="155"/>
      <c r="F118" s="155"/>
      <c r="G118" s="155"/>
      <c r="H118" s="155"/>
      <c r="I118" s="155"/>
      <c r="J118" s="155"/>
      <c r="K118" s="155"/>
      <c r="L118" s="155" t="str">
        <f>IF(L100="","",L100)</f>
        <v/>
      </c>
      <c r="M118" s="155"/>
      <c r="N118" s="155"/>
      <c r="O118" s="156"/>
      <c r="P118" s="115"/>
    </row>
    <row r="119" spans="1:17" ht="30" customHeight="1" thickBot="1" x14ac:dyDescent="0.5">
      <c r="A119" s="258" t="s">
        <v>83</v>
      </c>
      <c r="B119" s="259"/>
      <c r="C119" s="260" t="str">
        <f>IF(C107="","",C107)</f>
        <v/>
      </c>
      <c r="D119" s="261"/>
      <c r="E119" s="261"/>
      <c r="F119" s="262"/>
      <c r="G119" s="58" t="s">
        <v>84</v>
      </c>
      <c r="H119" s="260" t="str">
        <f>IF(H107="","",H107)</f>
        <v/>
      </c>
      <c r="I119" s="263"/>
      <c r="J119" s="258" t="s">
        <v>85</v>
      </c>
      <c r="K119" s="259"/>
      <c r="L119" s="264" t="str">
        <f>IF(L107="","",L107)</f>
        <v/>
      </c>
      <c r="M119" s="264"/>
      <c r="N119" s="264"/>
      <c r="O119" s="265"/>
      <c r="P119" s="122"/>
    </row>
    <row r="120" spans="1:17" ht="11.25" customHeight="1" x14ac:dyDescent="0.45">
      <c r="G120" s="243" t="s">
        <v>125</v>
      </c>
      <c r="H120" s="243"/>
      <c r="I120" s="243"/>
      <c r="Q120" s="40"/>
    </row>
    <row r="121" spans="1:17" ht="11.25" customHeight="1" x14ac:dyDescent="0.45">
      <c r="A121" s="50"/>
      <c r="B121" s="50"/>
      <c r="C121" s="50"/>
      <c r="D121" s="50"/>
      <c r="E121" s="50"/>
      <c r="F121" s="50"/>
      <c r="G121" s="243"/>
      <c r="H121" s="243"/>
      <c r="I121" s="243"/>
      <c r="J121" s="50"/>
      <c r="K121" s="50"/>
      <c r="L121" s="50"/>
      <c r="M121" s="50"/>
      <c r="N121" s="50"/>
      <c r="O121" s="50"/>
      <c r="Q121" s="40"/>
    </row>
    <row r="122" spans="1:17" ht="30" customHeight="1" x14ac:dyDescent="0.45">
      <c r="D122" s="165" t="s">
        <v>126</v>
      </c>
      <c r="E122" s="165"/>
      <c r="F122" s="165"/>
      <c r="G122" s="165"/>
      <c r="H122" s="165"/>
      <c r="I122" s="165"/>
      <c r="J122" s="165"/>
      <c r="K122" s="165"/>
      <c r="L122" s="165"/>
      <c r="Q122" s="40"/>
    </row>
    <row r="123" spans="1:17" ht="13.5" customHeight="1" x14ac:dyDescent="0.45">
      <c r="A123" s="252" t="s">
        <v>127</v>
      </c>
      <c r="B123" s="253"/>
      <c r="C123" s="97" t="s">
        <v>128</v>
      </c>
      <c r="D123" s="97"/>
      <c r="E123" s="97"/>
      <c r="F123" s="97"/>
      <c r="G123" s="98"/>
      <c r="H123" s="97" t="s">
        <v>129</v>
      </c>
      <c r="I123" s="97"/>
      <c r="J123" s="97"/>
      <c r="K123" s="97"/>
      <c r="L123" s="98"/>
      <c r="M123" s="97" t="s">
        <v>130</v>
      </c>
      <c r="N123" s="97"/>
      <c r="O123" s="98"/>
      <c r="Q123" s="40"/>
    </row>
    <row r="124" spans="1:17" ht="13.2" x14ac:dyDescent="0.45">
      <c r="A124" s="254" t="str">
        <f>D115</f>
        <v/>
      </c>
      <c r="B124" s="255"/>
      <c r="C124" s="251" t="str">
        <f>C113</f>
        <v/>
      </c>
      <c r="D124" s="243"/>
      <c r="E124" s="243" t="str">
        <f>E113</f>
        <v/>
      </c>
      <c r="F124" s="243"/>
      <c r="G124" s="244"/>
      <c r="H124" s="247" t="str">
        <f>D118</f>
        <v/>
      </c>
      <c r="I124" s="245"/>
      <c r="J124" s="245"/>
      <c r="K124" s="245"/>
      <c r="L124" s="246"/>
      <c r="O124" s="84"/>
      <c r="Q124" s="40"/>
    </row>
    <row r="125" spans="1:17" ht="13.2" x14ac:dyDescent="0.45">
      <c r="A125" s="254"/>
      <c r="B125" s="255"/>
      <c r="C125" s="251" t="str">
        <f>C114</f>
        <v/>
      </c>
      <c r="D125" s="243"/>
      <c r="E125" s="243" t="str">
        <f>E114</f>
        <v/>
      </c>
      <c r="F125" s="243"/>
      <c r="G125" s="244"/>
      <c r="H125" s="40" t="s">
        <v>131</v>
      </c>
      <c r="L125" s="84"/>
      <c r="O125" s="84"/>
      <c r="Q125" s="40"/>
    </row>
    <row r="126" spans="1:17" ht="10.5" customHeight="1" x14ac:dyDescent="0.45">
      <c r="A126" s="256"/>
      <c r="B126" s="257"/>
      <c r="C126" s="247"/>
      <c r="D126" s="245"/>
      <c r="E126" s="245"/>
      <c r="F126" s="245"/>
      <c r="G126" s="246"/>
      <c r="H126" s="247" t="str">
        <f>L118</f>
        <v/>
      </c>
      <c r="I126" s="245"/>
      <c r="J126" s="245"/>
      <c r="K126" s="245"/>
      <c r="L126" s="246"/>
      <c r="M126" s="85"/>
      <c r="N126" s="85"/>
      <c r="O126" s="83"/>
      <c r="Q126" s="40"/>
    </row>
    <row r="127" spans="1:17" ht="13.2" x14ac:dyDescent="0.45">
      <c r="A127" s="40" t="s">
        <v>132</v>
      </c>
      <c r="Q127" s="40"/>
    </row>
    <row r="128" spans="1:17" ht="13.2" x14ac:dyDescent="0.45">
      <c r="A128" s="40" t="s">
        <v>133</v>
      </c>
      <c r="Q128" s="40"/>
    </row>
    <row r="129" spans="1:18" ht="13.2" x14ac:dyDescent="0.45">
      <c r="Q129" s="40"/>
    </row>
    <row r="130" spans="1:18" ht="24.75" customHeight="1" x14ac:dyDescent="0.45">
      <c r="C130" s="165" t="s">
        <v>134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Q130" s="65">
        <v>14</v>
      </c>
    </row>
    <row r="131" spans="1:18" ht="14.25" customHeight="1" thickBot="1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8" ht="19.5" customHeight="1" x14ac:dyDescent="0.45">
      <c r="A132" s="166" t="s">
        <v>49</v>
      </c>
      <c r="B132" s="167"/>
      <c r="C132" s="168" t="s">
        <v>50</v>
      </c>
      <c r="D132" s="169"/>
      <c r="E132" s="170"/>
      <c r="F132" s="41"/>
      <c r="G132" s="41"/>
      <c r="H132" s="41"/>
      <c r="I132" s="242" t="s">
        <v>51</v>
      </c>
      <c r="J132" s="242"/>
      <c r="K132" s="187" t="str">
        <f>$K$3</f>
        <v>2024/3/xx</v>
      </c>
      <c r="L132" s="187"/>
      <c r="M132" s="187"/>
      <c r="N132" s="187"/>
      <c r="O132" s="187"/>
      <c r="P132" s="111"/>
      <c r="Q132" s="79"/>
    </row>
    <row r="133" spans="1:18" ht="24.75" customHeight="1" thickBot="1" x14ac:dyDescent="0.5">
      <c r="A133" s="176">
        <v>26</v>
      </c>
      <c r="B133" s="177"/>
      <c r="C133" s="178" t="s">
        <v>52</v>
      </c>
      <c r="D133" s="179"/>
      <c r="E133" s="180"/>
    </row>
    <row r="134" spans="1:18" ht="30" customHeight="1" thickBot="1" x14ac:dyDescent="0.5">
      <c r="A134" s="157" t="s">
        <v>123</v>
      </c>
      <c r="B134" s="158"/>
      <c r="C134" s="159"/>
      <c r="D134" s="160" t="s">
        <v>53</v>
      </c>
      <c r="E134" s="161"/>
      <c r="F134" s="162" t="str">
        <f>F91</f>
        <v>南部（浦和）</v>
      </c>
      <c r="G134" s="162"/>
      <c r="H134" s="163"/>
      <c r="I134" s="160" t="s">
        <v>54</v>
      </c>
      <c r="J134" s="164"/>
      <c r="K134" s="171">
        <f>$K$5</f>
        <v>45383</v>
      </c>
      <c r="L134" s="172"/>
      <c r="M134" s="173"/>
      <c r="N134" s="174"/>
      <c r="O134" s="175"/>
      <c r="P134" s="112"/>
    </row>
    <row r="135" spans="1:18" ht="23.25" customHeight="1" x14ac:dyDescent="0.45">
      <c r="A135" s="42" t="s">
        <v>55</v>
      </c>
      <c r="B135" s="45" t="s">
        <v>56</v>
      </c>
      <c r="C135" s="45" t="s">
        <v>57</v>
      </c>
      <c r="D135" s="45" t="s">
        <v>58</v>
      </c>
      <c r="E135" s="45" t="s">
        <v>59</v>
      </c>
      <c r="F135" s="45" t="s">
        <v>60</v>
      </c>
      <c r="G135" s="45" t="s">
        <v>61</v>
      </c>
      <c r="H135" s="45" t="s">
        <v>62</v>
      </c>
      <c r="I135" s="45" t="s">
        <v>63</v>
      </c>
      <c r="J135" s="43" t="s">
        <v>64</v>
      </c>
      <c r="K135" s="99" t="s">
        <v>106</v>
      </c>
      <c r="L135" s="100" t="s">
        <v>65</v>
      </c>
      <c r="M135" s="186" t="s">
        <v>66</v>
      </c>
      <c r="N135" s="186"/>
      <c r="O135" s="300"/>
      <c r="P135" s="49"/>
    </row>
    <row r="136" spans="1:18" ht="18.75" customHeight="1" thickBot="1" x14ac:dyDescent="0.5">
      <c r="A136" s="108"/>
      <c r="B136" s="108"/>
      <c r="C136" s="108"/>
      <c r="D136" s="109"/>
      <c r="E136" s="108"/>
      <c r="F136" s="108"/>
      <c r="G136" s="108"/>
      <c r="H136" s="108"/>
      <c r="I136" s="108"/>
      <c r="J136" s="110"/>
      <c r="K136" s="80"/>
      <c r="L136" s="81"/>
      <c r="M136" s="266"/>
      <c r="N136" s="266"/>
      <c r="O136" s="267"/>
      <c r="P136" s="113"/>
      <c r="Q136" s="65">
        <v>0</v>
      </c>
      <c r="R136" s="79" t="s">
        <v>124</v>
      </c>
    </row>
    <row r="137" spans="1:18" ht="19.5" customHeight="1" x14ac:dyDescent="0.45">
      <c r="A137" s="185" t="s">
        <v>67</v>
      </c>
      <c r="B137" s="186"/>
      <c r="C137" s="186"/>
      <c r="D137" s="186" t="s">
        <v>68</v>
      </c>
      <c r="E137" s="186"/>
      <c r="F137" s="186"/>
      <c r="G137" s="186"/>
      <c r="H137" s="186" t="s">
        <v>69</v>
      </c>
      <c r="I137" s="186"/>
      <c r="J137" s="186"/>
      <c r="K137" s="186"/>
      <c r="L137" s="301" t="s">
        <v>70</v>
      </c>
      <c r="M137" s="302"/>
      <c r="N137" s="302"/>
      <c r="O137" s="303"/>
      <c r="P137" s="114"/>
    </row>
    <row r="138" spans="1:18" ht="24" customHeight="1" thickBot="1" x14ac:dyDescent="0.5">
      <c r="A138" s="292"/>
      <c r="B138" s="225"/>
      <c r="C138" s="225"/>
      <c r="D138" s="293"/>
      <c r="E138" s="294"/>
      <c r="F138" s="294"/>
      <c r="G138" s="295"/>
      <c r="H138" s="225" t="s">
        <v>104</v>
      </c>
      <c r="I138" s="225"/>
      <c r="J138" s="225"/>
      <c r="K138" s="225"/>
      <c r="L138" s="296"/>
      <c r="M138" s="297"/>
      <c r="N138" s="297"/>
      <c r="O138" s="298"/>
      <c r="P138" s="49"/>
    </row>
    <row r="139" spans="1:18" ht="15" customHeight="1" x14ac:dyDescent="0.45">
      <c r="A139" s="185" t="s">
        <v>71</v>
      </c>
      <c r="B139" s="186"/>
      <c r="C139" s="186"/>
      <c r="D139" s="186"/>
      <c r="E139" s="186"/>
      <c r="F139" s="186" t="s">
        <v>72</v>
      </c>
      <c r="G139" s="186"/>
      <c r="H139" s="45" t="s">
        <v>73</v>
      </c>
      <c r="I139" s="271" t="s">
        <v>74</v>
      </c>
      <c r="J139" s="272"/>
      <c r="K139" s="272"/>
      <c r="L139" s="272"/>
      <c r="M139" s="299"/>
      <c r="N139" s="186" t="s">
        <v>75</v>
      </c>
      <c r="O139" s="300"/>
      <c r="P139" s="49"/>
    </row>
    <row r="140" spans="1:18" ht="16.5" customHeight="1" x14ac:dyDescent="0.45">
      <c r="A140" s="54" t="s">
        <v>76</v>
      </c>
      <c r="B140" s="276"/>
      <c r="C140" s="277"/>
      <c r="D140" s="278"/>
      <c r="E140" s="277"/>
      <c r="F140" s="279"/>
      <c r="G140" s="279"/>
      <c r="H140" s="82"/>
      <c r="I140" s="280"/>
      <c r="J140" s="281"/>
      <c r="K140" s="281"/>
      <c r="L140" s="281"/>
      <c r="M140" s="282"/>
      <c r="N140" s="286" t="str">
        <f>IF(OR(I140="",K134=""),"",DATEDIF(I140,K134,"y"))</f>
        <v/>
      </c>
      <c r="O140" s="287"/>
      <c r="P140" s="115"/>
    </row>
    <row r="141" spans="1:18" ht="34.5" customHeight="1" thickBot="1" x14ac:dyDescent="0.5">
      <c r="A141" s="55" t="s">
        <v>77</v>
      </c>
      <c r="B141" s="290"/>
      <c r="C141" s="236"/>
      <c r="D141" s="234"/>
      <c r="E141" s="236"/>
      <c r="F141" s="291"/>
      <c r="G141" s="291"/>
      <c r="H141" s="56" t="s">
        <v>78</v>
      </c>
      <c r="I141" s="283"/>
      <c r="J141" s="284"/>
      <c r="K141" s="284"/>
      <c r="L141" s="284"/>
      <c r="M141" s="285"/>
      <c r="N141" s="288"/>
      <c r="O141" s="289"/>
      <c r="P141" s="115"/>
    </row>
    <row r="142" spans="1:18" ht="15" customHeight="1" x14ac:dyDescent="0.45">
      <c r="A142" s="185" t="s">
        <v>79</v>
      </c>
      <c r="B142" s="186"/>
      <c r="C142" s="186"/>
      <c r="D142" s="268" t="s">
        <v>80</v>
      </c>
      <c r="E142" s="269"/>
      <c r="F142" s="269"/>
      <c r="G142" s="269"/>
      <c r="H142" s="269"/>
      <c r="I142" s="269"/>
      <c r="J142" s="269"/>
      <c r="K142" s="270"/>
      <c r="L142" s="271" t="s">
        <v>81</v>
      </c>
      <c r="M142" s="272"/>
      <c r="N142" s="272"/>
      <c r="O142" s="273"/>
      <c r="P142" s="116"/>
    </row>
    <row r="143" spans="1:18" ht="27.75" customHeight="1" thickBot="1" x14ac:dyDescent="0.5">
      <c r="A143" s="274"/>
      <c r="B143" s="275"/>
      <c r="C143" s="27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6"/>
      <c r="P143" s="117"/>
    </row>
    <row r="144" spans="1:18" ht="21" customHeight="1" thickBot="1" x14ac:dyDescent="0.5">
      <c r="A144" s="222" t="s">
        <v>174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4"/>
      <c r="L144" s="225"/>
      <c r="M144" s="225"/>
      <c r="N144" s="225"/>
      <c r="O144" s="226"/>
      <c r="P144" s="117"/>
    </row>
    <row r="145" spans="1:17" ht="18" customHeight="1" thickBot="1" x14ac:dyDescent="0.5">
      <c r="A145" s="221" t="s">
        <v>82</v>
      </c>
      <c r="B145" s="221"/>
      <c r="C145" s="221"/>
      <c r="D145" s="221"/>
      <c r="E145" s="221"/>
      <c r="F145" s="221"/>
      <c r="G145" s="181"/>
      <c r="H145" s="182"/>
      <c r="I145" s="164" t="s">
        <v>107</v>
      </c>
      <c r="J145" s="164"/>
      <c r="K145" s="164"/>
      <c r="L145" s="164"/>
      <c r="M145" s="183"/>
      <c r="N145" s="183"/>
      <c r="O145" s="184"/>
      <c r="P145" s="49"/>
    </row>
    <row r="146" spans="1:17" ht="19.5" customHeight="1" x14ac:dyDescent="0.45">
      <c r="A146" s="101">
        <v>1</v>
      </c>
      <c r="B146" s="227" t="s">
        <v>108</v>
      </c>
      <c r="C146" s="228"/>
      <c r="D146" s="101">
        <v>2</v>
      </c>
      <c r="E146" s="217" t="s">
        <v>109</v>
      </c>
      <c r="F146" s="217"/>
      <c r="G146" s="217"/>
      <c r="H146" s="217"/>
      <c r="I146" s="218"/>
      <c r="J146" s="101">
        <v>3</v>
      </c>
      <c r="K146" s="217" t="s">
        <v>110</v>
      </c>
      <c r="L146" s="218"/>
      <c r="M146" s="101">
        <v>4</v>
      </c>
      <c r="N146" s="217" t="s">
        <v>111</v>
      </c>
      <c r="O146" s="218"/>
      <c r="P146" s="118"/>
      <c r="Q146" s="40"/>
    </row>
    <row r="147" spans="1:17" ht="19.5" customHeight="1" x14ac:dyDescent="0.45">
      <c r="A147" s="101">
        <v>5</v>
      </c>
      <c r="B147" s="217" t="s">
        <v>112</v>
      </c>
      <c r="C147" s="218"/>
      <c r="D147" s="102">
        <v>6</v>
      </c>
      <c r="E147" s="219" t="s">
        <v>113</v>
      </c>
      <c r="F147" s="220"/>
      <c r="G147" s="101">
        <v>7</v>
      </c>
      <c r="H147" s="217" t="s">
        <v>114</v>
      </c>
      <c r="I147" s="218"/>
      <c r="J147" s="101">
        <v>8</v>
      </c>
      <c r="K147" s="103" t="s">
        <v>115</v>
      </c>
      <c r="L147" s="103"/>
      <c r="M147" s="101">
        <v>9</v>
      </c>
      <c r="N147" s="217" t="s">
        <v>116</v>
      </c>
      <c r="O147" s="218"/>
      <c r="P147" s="118"/>
      <c r="Q147" s="40"/>
    </row>
    <row r="148" spans="1:17" ht="19.5" customHeight="1" x14ac:dyDescent="0.45">
      <c r="A148" s="101">
        <v>10</v>
      </c>
      <c r="B148" s="217" t="s">
        <v>117</v>
      </c>
      <c r="C148" s="218"/>
      <c r="D148" s="102">
        <v>11</v>
      </c>
      <c r="E148" s="104" t="s">
        <v>118</v>
      </c>
      <c r="F148" s="105"/>
      <c r="G148" s="101"/>
      <c r="H148" s="103"/>
      <c r="I148" s="106"/>
      <c r="J148" s="101">
        <v>12</v>
      </c>
      <c r="K148" s="217" t="s">
        <v>119</v>
      </c>
      <c r="L148" s="217"/>
      <c r="M148" s="217"/>
      <c r="N148" s="217"/>
      <c r="O148" s="218"/>
      <c r="P148" s="118"/>
      <c r="Q148" s="40"/>
    </row>
    <row r="149" spans="1:17" ht="19.5" customHeight="1" x14ac:dyDescent="0.45">
      <c r="A149" s="101">
        <v>13</v>
      </c>
      <c r="B149" s="217" t="s">
        <v>120</v>
      </c>
      <c r="C149" s="218"/>
      <c r="D149" s="102">
        <v>14</v>
      </c>
      <c r="E149" s="219" t="s">
        <v>121</v>
      </c>
      <c r="F149" s="220"/>
      <c r="G149" s="101">
        <v>15</v>
      </c>
      <c r="H149" s="217" t="s">
        <v>122</v>
      </c>
      <c r="I149" s="218"/>
      <c r="J149" s="101"/>
      <c r="K149" s="103"/>
      <c r="L149" s="103"/>
      <c r="M149" s="107"/>
      <c r="N149" s="217"/>
      <c r="O149" s="218"/>
      <c r="P149" s="118"/>
      <c r="Q149" s="40"/>
    </row>
    <row r="150" spans="1:17" ht="31.5" customHeight="1" thickBot="1" x14ac:dyDescent="0.5">
      <c r="A150" s="232" t="s">
        <v>83</v>
      </c>
      <c r="B150" s="233"/>
      <c r="C150" s="234"/>
      <c r="D150" s="235"/>
      <c r="E150" s="235"/>
      <c r="F150" s="236"/>
      <c r="G150" s="57" t="s">
        <v>84</v>
      </c>
      <c r="H150" s="234"/>
      <c r="I150" s="236"/>
      <c r="J150" s="237" t="s">
        <v>85</v>
      </c>
      <c r="K150" s="238"/>
      <c r="L150" s="239"/>
      <c r="M150" s="240"/>
      <c r="N150" s="240"/>
      <c r="O150" s="241"/>
      <c r="P150" s="119"/>
    </row>
    <row r="151" spans="1:17" ht="24" customHeight="1" x14ac:dyDescent="0.45">
      <c r="A151" s="46" t="s">
        <v>47</v>
      </c>
      <c r="B151" s="49"/>
      <c r="C151" s="49"/>
      <c r="D151" s="49"/>
      <c r="E151" s="49"/>
      <c r="F151" s="49"/>
      <c r="G151" s="49"/>
      <c r="H151" s="49"/>
      <c r="J151" s="47"/>
      <c r="K151" s="47"/>
      <c r="L151" s="48"/>
      <c r="M151" s="48"/>
      <c r="N151" s="48"/>
      <c r="O151" s="48"/>
      <c r="P151" s="120"/>
    </row>
    <row r="152" spans="1:17" ht="18.75" customHeight="1" x14ac:dyDescent="0.45">
      <c r="G152" s="250" t="s">
        <v>86</v>
      </c>
      <c r="H152" s="250"/>
      <c r="I152" s="250"/>
    </row>
    <row r="153" spans="1:17" ht="18.75" customHeight="1" x14ac:dyDescent="0.45">
      <c r="A153" s="50"/>
      <c r="B153" s="50"/>
      <c r="C153" s="50"/>
      <c r="D153" s="50"/>
      <c r="E153" s="50"/>
      <c r="F153" s="50"/>
      <c r="G153" s="250"/>
      <c r="H153" s="250"/>
      <c r="I153" s="250"/>
      <c r="J153" s="50"/>
      <c r="K153" s="50"/>
      <c r="L153" s="50"/>
      <c r="M153" s="50"/>
      <c r="N153" s="50"/>
      <c r="O153" s="50"/>
    </row>
    <row r="154" spans="1:17" ht="19.2" x14ac:dyDescent="0.45">
      <c r="D154" s="165" t="s">
        <v>87</v>
      </c>
      <c r="E154" s="165"/>
      <c r="F154" s="165"/>
      <c r="G154" s="165"/>
      <c r="H154" s="165"/>
      <c r="I154" s="165"/>
      <c r="J154" s="165"/>
      <c r="K154" s="165"/>
      <c r="L154" s="165"/>
    </row>
    <row r="155" spans="1:17" ht="20.25" customHeight="1" thickBot="1" x14ac:dyDescent="0.5">
      <c r="C155" s="41"/>
      <c r="D155" s="41"/>
      <c r="E155" s="41"/>
      <c r="F155" s="41"/>
      <c r="G155" s="41"/>
      <c r="H155" s="41"/>
      <c r="I155" s="242" t="s">
        <v>51</v>
      </c>
      <c r="J155" s="242"/>
      <c r="K155" s="187" t="str">
        <f>K132</f>
        <v>2024/3/xx</v>
      </c>
      <c r="L155" s="187"/>
      <c r="M155" s="187"/>
      <c r="N155" s="187"/>
      <c r="O155" s="187"/>
      <c r="P155" s="121"/>
    </row>
    <row r="156" spans="1:17" ht="19.5" customHeight="1" x14ac:dyDescent="0.45">
      <c r="A156" s="166" t="s">
        <v>76</v>
      </c>
      <c r="B156" s="209"/>
      <c r="C156" s="210" t="str">
        <f>IF(B140="","",B140)</f>
        <v/>
      </c>
      <c r="D156" s="211"/>
      <c r="E156" s="212" t="str">
        <f>IF(D140="","",D140)</f>
        <v/>
      </c>
      <c r="F156" s="213"/>
      <c r="G156" s="214" t="s">
        <v>54</v>
      </c>
      <c r="H156" s="215"/>
      <c r="I156" s="216"/>
      <c r="J156" s="149">
        <f>K134</f>
        <v>45383</v>
      </c>
      <c r="K156" s="150"/>
      <c r="L156" s="150"/>
      <c r="M156" s="150"/>
      <c r="N156" s="150"/>
      <c r="O156" s="151"/>
      <c r="P156" s="122"/>
    </row>
    <row r="157" spans="1:17" ht="31.5" customHeight="1" thickBot="1" x14ac:dyDescent="0.5">
      <c r="A157" s="188" t="s">
        <v>77</v>
      </c>
      <c r="B157" s="189"/>
      <c r="C157" s="190" t="str">
        <f>IF(B141="","",B141)</f>
        <v/>
      </c>
      <c r="D157" s="191"/>
      <c r="E157" s="192" t="str">
        <f>IF(D141="","",D141)</f>
        <v/>
      </c>
      <c r="F157" s="193"/>
      <c r="G157" s="194" t="s">
        <v>53</v>
      </c>
      <c r="H157" s="195"/>
      <c r="I157" s="196"/>
      <c r="J157" s="197" t="str">
        <f>F134</f>
        <v>南部（浦和）</v>
      </c>
      <c r="K157" s="197"/>
      <c r="L157" s="197"/>
      <c r="M157" s="197"/>
      <c r="N157" s="197"/>
      <c r="O157" s="198"/>
      <c r="P157" s="122"/>
    </row>
    <row r="158" spans="1:17" ht="15.75" customHeight="1" x14ac:dyDescent="0.45">
      <c r="A158" s="199" t="s">
        <v>89</v>
      </c>
      <c r="B158" s="200"/>
      <c r="C158" s="200"/>
      <c r="D158" s="203" t="str">
        <f>IF(Q136=0,"",CHOOSE(Q136,"初段","二段","三段","四段","五段","六段","七段","八段","錬士","教士"))</f>
        <v/>
      </c>
      <c r="E158" s="204"/>
      <c r="F158" s="204"/>
      <c r="G158" s="204"/>
      <c r="H158" s="204"/>
      <c r="I158" s="204"/>
      <c r="J158" s="204"/>
      <c r="K158" s="204"/>
      <c r="L158" s="204"/>
      <c r="M158" s="205"/>
      <c r="N158" s="248" t="s">
        <v>90</v>
      </c>
      <c r="O158" s="249"/>
      <c r="P158" s="49"/>
    </row>
    <row r="159" spans="1:17" ht="24" customHeight="1" thickBot="1" x14ac:dyDescent="0.5">
      <c r="A159" s="201"/>
      <c r="B159" s="202"/>
      <c r="C159" s="202"/>
      <c r="D159" s="206"/>
      <c r="E159" s="207"/>
      <c r="F159" s="207"/>
      <c r="G159" s="207"/>
      <c r="H159" s="207"/>
      <c r="I159" s="207"/>
      <c r="J159" s="207"/>
      <c r="K159" s="207"/>
      <c r="L159" s="207"/>
      <c r="M159" s="208"/>
      <c r="N159" s="44" t="str">
        <f>IF(K136="○","形","")</f>
        <v/>
      </c>
      <c r="O159" s="51" t="str">
        <f>IF(L136="○","学科","")</f>
        <v/>
      </c>
      <c r="P159" s="49"/>
    </row>
    <row r="160" spans="1:17" ht="16.5" customHeight="1" x14ac:dyDescent="0.45">
      <c r="A160" s="152" t="s">
        <v>79</v>
      </c>
      <c r="B160" s="153"/>
      <c r="C160" s="153"/>
      <c r="D160" s="154" t="s">
        <v>80</v>
      </c>
      <c r="E160" s="154"/>
      <c r="F160" s="154"/>
      <c r="G160" s="154"/>
      <c r="H160" s="154"/>
      <c r="I160" s="154"/>
      <c r="J160" s="154"/>
      <c r="K160" s="154"/>
      <c r="L160" s="230" t="s">
        <v>81</v>
      </c>
      <c r="M160" s="230"/>
      <c r="N160" s="230"/>
      <c r="O160" s="231"/>
      <c r="P160" s="116"/>
    </row>
    <row r="161" spans="1:17" ht="27.75" customHeight="1" thickBot="1" x14ac:dyDescent="0.5">
      <c r="A161" s="229" t="str">
        <f>IF(A143="","",A143)</f>
        <v/>
      </c>
      <c r="B161" s="155"/>
      <c r="C161" s="155"/>
      <c r="D161" s="155" t="str">
        <f>IF(D143="","",D143)</f>
        <v/>
      </c>
      <c r="E161" s="155"/>
      <c r="F161" s="155"/>
      <c r="G161" s="155"/>
      <c r="H161" s="155"/>
      <c r="I161" s="155"/>
      <c r="J161" s="155"/>
      <c r="K161" s="155"/>
      <c r="L161" s="155" t="str">
        <f>IF(L143="","",L143)</f>
        <v/>
      </c>
      <c r="M161" s="155"/>
      <c r="N161" s="155"/>
      <c r="O161" s="156"/>
      <c r="P161" s="115"/>
    </row>
    <row r="162" spans="1:17" ht="30" customHeight="1" thickBot="1" x14ac:dyDescent="0.5">
      <c r="A162" s="258" t="s">
        <v>83</v>
      </c>
      <c r="B162" s="259"/>
      <c r="C162" s="260" t="str">
        <f>IF(C150="","",C150)</f>
        <v/>
      </c>
      <c r="D162" s="261"/>
      <c r="E162" s="261"/>
      <c r="F162" s="262"/>
      <c r="G162" s="58" t="s">
        <v>84</v>
      </c>
      <c r="H162" s="260" t="str">
        <f>IF(H150="","",H150)</f>
        <v/>
      </c>
      <c r="I162" s="263"/>
      <c r="J162" s="258" t="s">
        <v>85</v>
      </c>
      <c r="K162" s="259"/>
      <c r="L162" s="264" t="str">
        <f>IF(L150="","",L150)</f>
        <v/>
      </c>
      <c r="M162" s="264"/>
      <c r="N162" s="264"/>
      <c r="O162" s="265"/>
      <c r="P162" s="122"/>
    </row>
    <row r="163" spans="1:17" ht="11.25" customHeight="1" x14ac:dyDescent="0.45">
      <c r="G163" s="243" t="s">
        <v>125</v>
      </c>
      <c r="H163" s="243"/>
      <c r="I163" s="243"/>
      <c r="Q163" s="40"/>
    </row>
    <row r="164" spans="1:17" ht="11.25" customHeight="1" x14ac:dyDescent="0.45">
      <c r="A164" s="50"/>
      <c r="B164" s="50"/>
      <c r="C164" s="50"/>
      <c r="D164" s="50"/>
      <c r="E164" s="50"/>
      <c r="F164" s="50"/>
      <c r="G164" s="243"/>
      <c r="H164" s="243"/>
      <c r="I164" s="243"/>
      <c r="J164" s="50"/>
      <c r="K164" s="50"/>
      <c r="L164" s="50"/>
      <c r="M164" s="50"/>
      <c r="N164" s="50"/>
      <c r="O164" s="50"/>
      <c r="Q164" s="40"/>
    </row>
    <row r="165" spans="1:17" ht="30" customHeight="1" x14ac:dyDescent="0.45">
      <c r="D165" s="165" t="s">
        <v>126</v>
      </c>
      <c r="E165" s="165"/>
      <c r="F165" s="165"/>
      <c r="G165" s="165"/>
      <c r="H165" s="165"/>
      <c r="I165" s="165"/>
      <c r="J165" s="165"/>
      <c r="K165" s="165"/>
      <c r="L165" s="165"/>
      <c r="Q165" s="40"/>
    </row>
    <row r="166" spans="1:17" ht="13.5" customHeight="1" x14ac:dyDescent="0.45">
      <c r="A166" s="252" t="s">
        <v>127</v>
      </c>
      <c r="B166" s="253"/>
      <c r="C166" s="97" t="s">
        <v>128</v>
      </c>
      <c r="D166" s="97"/>
      <c r="E166" s="97"/>
      <c r="F166" s="97"/>
      <c r="G166" s="98"/>
      <c r="H166" s="97" t="s">
        <v>129</v>
      </c>
      <c r="I166" s="97"/>
      <c r="J166" s="97"/>
      <c r="K166" s="97"/>
      <c r="L166" s="98"/>
      <c r="M166" s="97" t="s">
        <v>130</v>
      </c>
      <c r="N166" s="97"/>
      <c r="O166" s="98"/>
      <c r="Q166" s="40"/>
    </row>
    <row r="167" spans="1:17" ht="13.2" x14ac:dyDescent="0.45">
      <c r="A167" s="254" t="str">
        <f>D158</f>
        <v/>
      </c>
      <c r="B167" s="255"/>
      <c r="C167" s="251" t="str">
        <f>C156</f>
        <v/>
      </c>
      <c r="D167" s="243"/>
      <c r="E167" s="243" t="str">
        <f>E156</f>
        <v/>
      </c>
      <c r="F167" s="243"/>
      <c r="G167" s="244"/>
      <c r="H167" s="247" t="str">
        <f>D161</f>
        <v/>
      </c>
      <c r="I167" s="245"/>
      <c r="J167" s="245"/>
      <c r="K167" s="245"/>
      <c r="L167" s="246"/>
      <c r="O167" s="84"/>
      <c r="Q167" s="40"/>
    </row>
    <row r="168" spans="1:17" ht="13.2" x14ac:dyDescent="0.45">
      <c r="A168" s="254"/>
      <c r="B168" s="255"/>
      <c r="C168" s="251" t="str">
        <f>C157</f>
        <v/>
      </c>
      <c r="D168" s="243"/>
      <c r="E168" s="243" t="str">
        <f>E157</f>
        <v/>
      </c>
      <c r="F168" s="243"/>
      <c r="G168" s="244"/>
      <c r="H168" s="40" t="s">
        <v>131</v>
      </c>
      <c r="L168" s="84"/>
      <c r="O168" s="84"/>
      <c r="Q168" s="40"/>
    </row>
    <row r="169" spans="1:17" ht="10.5" customHeight="1" x14ac:dyDescent="0.45">
      <c r="A169" s="256"/>
      <c r="B169" s="257"/>
      <c r="C169" s="247"/>
      <c r="D169" s="245"/>
      <c r="E169" s="245"/>
      <c r="F169" s="245"/>
      <c r="G169" s="246"/>
      <c r="H169" s="247" t="str">
        <f>L161</f>
        <v/>
      </c>
      <c r="I169" s="245"/>
      <c r="J169" s="245"/>
      <c r="K169" s="245"/>
      <c r="L169" s="246"/>
      <c r="M169" s="85"/>
      <c r="N169" s="85"/>
      <c r="O169" s="83"/>
      <c r="Q169" s="40"/>
    </row>
    <row r="170" spans="1:17" ht="13.2" x14ac:dyDescent="0.45">
      <c r="A170" s="40" t="s">
        <v>132</v>
      </c>
      <c r="Q170" s="40"/>
    </row>
    <row r="171" spans="1:17" ht="13.2" x14ac:dyDescent="0.45">
      <c r="A171" s="40" t="s">
        <v>133</v>
      </c>
      <c r="Q171" s="40"/>
    </row>
    <row r="172" spans="1:17" ht="13.2" x14ac:dyDescent="0.45">
      <c r="Q172" s="40"/>
    </row>
    <row r="173" spans="1:17" ht="24.75" customHeight="1" x14ac:dyDescent="0.45">
      <c r="C173" s="165" t="s">
        <v>134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Q173" s="65">
        <v>15</v>
      </c>
    </row>
    <row r="174" spans="1:17" ht="14.25" customHeight="1" thickBot="1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7" ht="19.5" customHeight="1" x14ac:dyDescent="0.45">
      <c r="A175" s="166" t="s">
        <v>49</v>
      </c>
      <c r="B175" s="167"/>
      <c r="C175" s="168" t="s">
        <v>50</v>
      </c>
      <c r="D175" s="169"/>
      <c r="E175" s="170"/>
      <c r="F175" s="41"/>
      <c r="G175" s="41"/>
      <c r="H175" s="41"/>
      <c r="I175" s="242" t="s">
        <v>51</v>
      </c>
      <c r="J175" s="242"/>
      <c r="K175" s="187" t="str">
        <f>$K$3</f>
        <v>2024/3/xx</v>
      </c>
      <c r="L175" s="187"/>
      <c r="M175" s="187"/>
      <c r="N175" s="187"/>
      <c r="O175" s="187"/>
      <c r="P175" s="111"/>
      <c r="Q175" s="79"/>
    </row>
    <row r="176" spans="1:17" ht="24.75" customHeight="1" thickBot="1" x14ac:dyDescent="0.5">
      <c r="A176" s="176">
        <v>26</v>
      </c>
      <c r="B176" s="177"/>
      <c r="C176" s="178" t="s">
        <v>52</v>
      </c>
      <c r="D176" s="179"/>
      <c r="E176" s="180"/>
    </row>
    <row r="177" spans="1:18" ht="30" customHeight="1" thickBot="1" x14ac:dyDescent="0.5">
      <c r="A177" s="157" t="s">
        <v>123</v>
      </c>
      <c r="B177" s="158"/>
      <c r="C177" s="159"/>
      <c r="D177" s="160" t="s">
        <v>53</v>
      </c>
      <c r="E177" s="161"/>
      <c r="F177" s="162" t="str">
        <f>F134</f>
        <v>南部（浦和）</v>
      </c>
      <c r="G177" s="162"/>
      <c r="H177" s="163"/>
      <c r="I177" s="160" t="s">
        <v>54</v>
      </c>
      <c r="J177" s="164"/>
      <c r="K177" s="171">
        <f>$K$5</f>
        <v>45383</v>
      </c>
      <c r="L177" s="172"/>
      <c r="M177" s="173"/>
      <c r="N177" s="174"/>
      <c r="O177" s="175"/>
      <c r="P177" s="112"/>
    </row>
    <row r="178" spans="1:18" ht="23.25" customHeight="1" x14ac:dyDescent="0.45">
      <c r="A178" s="42" t="s">
        <v>55</v>
      </c>
      <c r="B178" s="45" t="s">
        <v>56</v>
      </c>
      <c r="C178" s="45" t="s">
        <v>57</v>
      </c>
      <c r="D178" s="45" t="s">
        <v>58</v>
      </c>
      <c r="E178" s="45" t="s">
        <v>59</v>
      </c>
      <c r="F178" s="45" t="s">
        <v>60</v>
      </c>
      <c r="G178" s="45" t="s">
        <v>61</v>
      </c>
      <c r="H178" s="45" t="s">
        <v>62</v>
      </c>
      <c r="I178" s="45" t="s">
        <v>63</v>
      </c>
      <c r="J178" s="43" t="s">
        <v>64</v>
      </c>
      <c r="K178" s="99" t="s">
        <v>106</v>
      </c>
      <c r="L178" s="100" t="s">
        <v>65</v>
      </c>
      <c r="M178" s="186" t="s">
        <v>66</v>
      </c>
      <c r="N178" s="186"/>
      <c r="O178" s="300"/>
      <c r="P178" s="49"/>
    </row>
    <row r="179" spans="1:18" ht="18.75" customHeight="1" thickBot="1" x14ac:dyDescent="0.5">
      <c r="A179" s="108"/>
      <c r="B179" s="108"/>
      <c r="C179" s="108"/>
      <c r="D179" s="109"/>
      <c r="E179" s="108"/>
      <c r="F179" s="108"/>
      <c r="G179" s="108"/>
      <c r="H179" s="108"/>
      <c r="I179" s="108"/>
      <c r="J179" s="110"/>
      <c r="K179" s="80"/>
      <c r="L179" s="81"/>
      <c r="M179" s="266"/>
      <c r="N179" s="266"/>
      <c r="O179" s="267"/>
      <c r="P179" s="113"/>
      <c r="Q179" s="65">
        <v>0</v>
      </c>
      <c r="R179" s="79" t="s">
        <v>124</v>
      </c>
    </row>
    <row r="180" spans="1:18" ht="19.5" customHeight="1" x14ac:dyDescent="0.45">
      <c r="A180" s="185" t="s">
        <v>67</v>
      </c>
      <c r="B180" s="186"/>
      <c r="C180" s="186"/>
      <c r="D180" s="186" t="s">
        <v>68</v>
      </c>
      <c r="E180" s="186"/>
      <c r="F180" s="186"/>
      <c r="G180" s="186"/>
      <c r="H180" s="186" t="s">
        <v>69</v>
      </c>
      <c r="I180" s="186"/>
      <c r="J180" s="186"/>
      <c r="K180" s="186"/>
      <c r="L180" s="301" t="s">
        <v>70</v>
      </c>
      <c r="M180" s="302"/>
      <c r="N180" s="302"/>
      <c r="O180" s="303"/>
      <c r="P180" s="114"/>
    </row>
    <row r="181" spans="1:18" ht="24" customHeight="1" thickBot="1" x14ac:dyDescent="0.5">
      <c r="A181" s="292"/>
      <c r="B181" s="225"/>
      <c r="C181" s="225"/>
      <c r="D181" s="293"/>
      <c r="E181" s="294"/>
      <c r="F181" s="294"/>
      <c r="G181" s="295"/>
      <c r="H181" s="225" t="s">
        <v>104</v>
      </c>
      <c r="I181" s="225"/>
      <c r="J181" s="225"/>
      <c r="K181" s="225"/>
      <c r="L181" s="296"/>
      <c r="M181" s="297"/>
      <c r="N181" s="297"/>
      <c r="O181" s="298"/>
      <c r="P181" s="49"/>
    </row>
    <row r="182" spans="1:18" ht="15" customHeight="1" x14ac:dyDescent="0.45">
      <c r="A182" s="185" t="s">
        <v>71</v>
      </c>
      <c r="B182" s="186"/>
      <c r="C182" s="186"/>
      <c r="D182" s="186"/>
      <c r="E182" s="186"/>
      <c r="F182" s="186" t="s">
        <v>72</v>
      </c>
      <c r="G182" s="186"/>
      <c r="H182" s="45" t="s">
        <v>73</v>
      </c>
      <c r="I182" s="271" t="s">
        <v>74</v>
      </c>
      <c r="J182" s="272"/>
      <c r="K182" s="272"/>
      <c r="L182" s="272"/>
      <c r="M182" s="299"/>
      <c r="N182" s="186" t="s">
        <v>75</v>
      </c>
      <c r="O182" s="300"/>
      <c r="P182" s="49"/>
    </row>
    <row r="183" spans="1:18" ht="16.5" customHeight="1" x14ac:dyDescent="0.45">
      <c r="A183" s="54" t="s">
        <v>76</v>
      </c>
      <c r="B183" s="276"/>
      <c r="C183" s="277"/>
      <c r="D183" s="278"/>
      <c r="E183" s="277"/>
      <c r="F183" s="279"/>
      <c r="G183" s="279"/>
      <c r="H183" s="82"/>
      <c r="I183" s="280"/>
      <c r="J183" s="281"/>
      <c r="K183" s="281"/>
      <c r="L183" s="281"/>
      <c r="M183" s="282"/>
      <c r="N183" s="286" t="str">
        <f>IF(OR(I183="",K177=""),"",DATEDIF(I183,K177,"y"))</f>
        <v/>
      </c>
      <c r="O183" s="287"/>
      <c r="P183" s="115"/>
    </row>
    <row r="184" spans="1:18" ht="34.5" customHeight="1" thickBot="1" x14ac:dyDescent="0.5">
      <c r="A184" s="55" t="s">
        <v>77</v>
      </c>
      <c r="B184" s="290"/>
      <c r="C184" s="236"/>
      <c r="D184" s="234"/>
      <c r="E184" s="236"/>
      <c r="F184" s="291"/>
      <c r="G184" s="291"/>
      <c r="H184" s="56" t="s">
        <v>78</v>
      </c>
      <c r="I184" s="283"/>
      <c r="J184" s="284"/>
      <c r="K184" s="284"/>
      <c r="L184" s="284"/>
      <c r="M184" s="285"/>
      <c r="N184" s="288"/>
      <c r="O184" s="289"/>
      <c r="P184" s="115"/>
    </row>
    <row r="185" spans="1:18" ht="15" customHeight="1" x14ac:dyDescent="0.45">
      <c r="A185" s="185" t="s">
        <v>79</v>
      </c>
      <c r="B185" s="186"/>
      <c r="C185" s="186"/>
      <c r="D185" s="268" t="s">
        <v>80</v>
      </c>
      <c r="E185" s="269"/>
      <c r="F185" s="269"/>
      <c r="G185" s="269"/>
      <c r="H185" s="269"/>
      <c r="I185" s="269"/>
      <c r="J185" s="269"/>
      <c r="K185" s="270"/>
      <c r="L185" s="271" t="s">
        <v>81</v>
      </c>
      <c r="M185" s="272"/>
      <c r="N185" s="272"/>
      <c r="O185" s="273"/>
      <c r="P185" s="116"/>
    </row>
    <row r="186" spans="1:18" ht="27.75" customHeight="1" thickBot="1" x14ac:dyDescent="0.5">
      <c r="A186" s="274"/>
      <c r="B186" s="275"/>
      <c r="C186" s="27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6"/>
      <c r="P186" s="117"/>
    </row>
    <row r="187" spans="1:18" ht="21" customHeight="1" thickBot="1" x14ac:dyDescent="0.5">
      <c r="A187" s="222" t="s">
        <v>174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4"/>
      <c r="L187" s="225"/>
      <c r="M187" s="225"/>
      <c r="N187" s="225"/>
      <c r="O187" s="226"/>
      <c r="P187" s="117"/>
    </row>
    <row r="188" spans="1:18" ht="18" customHeight="1" thickBot="1" x14ac:dyDescent="0.5">
      <c r="A188" s="221" t="s">
        <v>82</v>
      </c>
      <c r="B188" s="221"/>
      <c r="C188" s="221"/>
      <c r="D188" s="221"/>
      <c r="E188" s="221"/>
      <c r="F188" s="221"/>
      <c r="G188" s="181"/>
      <c r="H188" s="182"/>
      <c r="I188" s="164" t="s">
        <v>107</v>
      </c>
      <c r="J188" s="164"/>
      <c r="K188" s="164"/>
      <c r="L188" s="164"/>
      <c r="M188" s="183"/>
      <c r="N188" s="183"/>
      <c r="O188" s="184"/>
      <c r="P188" s="49"/>
    </row>
    <row r="189" spans="1:18" ht="19.5" customHeight="1" x14ac:dyDescent="0.45">
      <c r="A189" s="101">
        <v>1</v>
      </c>
      <c r="B189" s="227" t="s">
        <v>108</v>
      </c>
      <c r="C189" s="228"/>
      <c r="D189" s="101">
        <v>2</v>
      </c>
      <c r="E189" s="217" t="s">
        <v>109</v>
      </c>
      <c r="F189" s="217"/>
      <c r="G189" s="217"/>
      <c r="H189" s="217"/>
      <c r="I189" s="218"/>
      <c r="J189" s="101">
        <v>3</v>
      </c>
      <c r="K189" s="217" t="s">
        <v>110</v>
      </c>
      <c r="L189" s="218"/>
      <c r="M189" s="101">
        <v>4</v>
      </c>
      <c r="N189" s="217" t="s">
        <v>111</v>
      </c>
      <c r="O189" s="218"/>
      <c r="P189" s="118"/>
      <c r="Q189" s="40"/>
    </row>
    <row r="190" spans="1:18" ht="19.5" customHeight="1" x14ac:dyDescent="0.45">
      <c r="A190" s="101">
        <v>5</v>
      </c>
      <c r="B190" s="217" t="s">
        <v>112</v>
      </c>
      <c r="C190" s="218"/>
      <c r="D190" s="102">
        <v>6</v>
      </c>
      <c r="E190" s="219" t="s">
        <v>113</v>
      </c>
      <c r="F190" s="220"/>
      <c r="G190" s="101">
        <v>7</v>
      </c>
      <c r="H190" s="217" t="s">
        <v>114</v>
      </c>
      <c r="I190" s="218"/>
      <c r="J190" s="101">
        <v>8</v>
      </c>
      <c r="K190" s="103" t="s">
        <v>115</v>
      </c>
      <c r="L190" s="103"/>
      <c r="M190" s="101">
        <v>9</v>
      </c>
      <c r="N190" s="217" t="s">
        <v>116</v>
      </c>
      <c r="O190" s="218"/>
      <c r="P190" s="118"/>
      <c r="Q190" s="40"/>
    </row>
    <row r="191" spans="1:18" ht="19.5" customHeight="1" x14ac:dyDescent="0.45">
      <c r="A191" s="101">
        <v>10</v>
      </c>
      <c r="B191" s="217" t="s">
        <v>117</v>
      </c>
      <c r="C191" s="218"/>
      <c r="D191" s="102">
        <v>11</v>
      </c>
      <c r="E191" s="104" t="s">
        <v>118</v>
      </c>
      <c r="F191" s="105"/>
      <c r="G191" s="101"/>
      <c r="H191" s="103"/>
      <c r="I191" s="106"/>
      <c r="J191" s="101">
        <v>12</v>
      </c>
      <c r="K191" s="217" t="s">
        <v>119</v>
      </c>
      <c r="L191" s="217"/>
      <c r="M191" s="217"/>
      <c r="N191" s="217"/>
      <c r="O191" s="218"/>
      <c r="P191" s="118"/>
      <c r="Q191" s="40"/>
    </row>
    <row r="192" spans="1:18" ht="19.5" customHeight="1" x14ac:dyDescent="0.45">
      <c r="A192" s="101">
        <v>13</v>
      </c>
      <c r="B192" s="217" t="s">
        <v>120</v>
      </c>
      <c r="C192" s="218"/>
      <c r="D192" s="102">
        <v>14</v>
      </c>
      <c r="E192" s="219" t="s">
        <v>121</v>
      </c>
      <c r="F192" s="220"/>
      <c r="G192" s="101">
        <v>15</v>
      </c>
      <c r="H192" s="217" t="s">
        <v>122</v>
      </c>
      <c r="I192" s="218"/>
      <c r="J192" s="101"/>
      <c r="K192" s="103"/>
      <c r="L192" s="103"/>
      <c r="M192" s="107"/>
      <c r="N192" s="217"/>
      <c r="O192" s="218"/>
      <c r="P192" s="118"/>
      <c r="Q192" s="40"/>
    </row>
    <row r="193" spans="1:17" ht="31.5" customHeight="1" thickBot="1" x14ac:dyDescent="0.5">
      <c r="A193" s="232" t="s">
        <v>83</v>
      </c>
      <c r="B193" s="233"/>
      <c r="C193" s="234"/>
      <c r="D193" s="235"/>
      <c r="E193" s="235"/>
      <c r="F193" s="236"/>
      <c r="G193" s="57" t="s">
        <v>84</v>
      </c>
      <c r="H193" s="234"/>
      <c r="I193" s="236"/>
      <c r="J193" s="237" t="s">
        <v>85</v>
      </c>
      <c r="K193" s="238"/>
      <c r="L193" s="239"/>
      <c r="M193" s="240"/>
      <c r="N193" s="240"/>
      <c r="O193" s="241"/>
      <c r="P193" s="119"/>
    </row>
    <row r="194" spans="1:17" ht="24" customHeight="1" x14ac:dyDescent="0.45">
      <c r="A194" s="46" t="s">
        <v>47</v>
      </c>
      <c r="B194" s="49"/>
      <c r="C194" s="49"/>
      <c r="D194" s="49"/>
      <c r="E194" s="49"/>
      <c r="F194" s="49"/>
      <c r="G194" s="49"/>
      <c r="H194" s="49"/>
      <c r="J194" s="47"/>
      <c r="K194" s="47"/>
      <c r="L194" s="48"/>
      <c r="M194" s="48"/>
      <c r="N194" s="48"/>
      <c r="O194" s="48"/>
      <c r="P194" s="120"/>
    </row>
    <row r="195" spans="1:17" ht="18.75" customHeight="1" x14ac:dyDescent="0.45">
      <c r="G195" s="250" t="s">
        <v>86</v>
      </c>
      <c r="H195" s="250"/>
      <c r="I195" s="250"/>
    </row>
    <row r="196" spans="1:17" ht="18.75" customHeight="1" x14ac:dyDescent="0.45">
      <c r="A196" s="50"/>
      <c r="B196" s="50"/>
      <c r="C196" s="50"/>
      <c r="D196" s="50"/>
      <c r="E196" s="50"/>
      <c r="F196" s="50"/>
      <c r="G196" s="250"/>
      <c r="H196" s="250"/>
      <c r="I196" s="250"/>
      <c r="J196" s="50"/>
      <c r="K196" s="50"/>
      <c r="L196" s="50"/>
      <c r="M196" s="50"/>
      <c r="N196" s="50"/>
      <c r="O196" s="50"/>
    </row>
    <row r="197" spans="1:17" ht="19.2" x14ac:dyDescent="0.45">
      <c r="D197" s="165" t="s">
        <v>87</v>
      </c>
      <c r="E197" s="165"/>
      <c r="F197" s="165"/>
      <c r="G197" s="165"/>
      <c r="H197" s="165"/>
      <c r="I197" s="165"/>
      <c r="J197" s="165"/>
      <c r="K197" s="165"/>
      <c r="L197" s="165"/>
    </row>
    <row r="198" spans="1:17" ht="20.25" customHeight="1" thickBot="1" x14ac:dyDescent="0.5">
      <c r="C198" s="41"/>
      <c r="D198" s="41"/>
      <c r="E198" s="41"/>
      <c r="F198" s="41"/>
      <c r="G198" s="41"/>
      <c r="H198" s="41"/>
      <c r="I198" s="242" t="s">
        <v>51</v>
      </c>
      <c r="J198" s="242"/>
      <c r="K198" s="187" t="str">
        <f>K175</f>
        <v>2024/3/xx</v>
      </c>
      <c r="L198" s="187"/>
      <c r="M198" s="187"/>
      <c r="N198" s="187"/>
      <c r="O198" s="187"/>
      <c r="P198" s="121"/>
    </row>
    <row r="199" spans="1:17" ht="19.5" customHeight="1" x14ac:dyDescent="0.45">
      <c r="A199" s="166" t="s">
        <v>76</v>
      </c>
      <c r="B199" s="209"/>
      <c r="C199" s="210" t="str">
        <f>IF(B183="","",B183)</f>
        <v/>
      </c>
      <c r="D199" s="211"/>
      <c r="E199" s="212" t="str">
        <f>IF(D183="","",D183)</f>
        <v/>
      </c>
      <c r="F199" s="213"/>
      <c r="G199" s="214" t="s">
        <v>54</v>
      </c>
      <c r="H199" s="215"/>
      <c r="I199" s="216"/>
      <c r="J199" s="149">
        <f>K177</f>
        <v>45383</v>
      </c>
      <c r="K199" s="150"/>
      <c r="L199" s="150"/>
      <c r="M199" s="150"/>
      <c r="N199" s="150"/>
      <c r="O199" s="151"/>
      <c r="P199" s="122"/>
    </row>
    <row r="200" spans="1:17" ht="31.5" customHeight="1" thickBot="1" x14ac:dyDescent="0.5">
      <c r="A200" s="188" t="s">
        <v>77</v>
      </c>
      <c r="B200" s="189"/>
      <c r="C200" s="190" t="str">
        <f>IF(B184="","",B184)</f>
        <v/>
      </c>
      <c r="D200" s="191"/>
      <c r="E200" s="192" t="str">
        <f>IF(D184="","",D184)</f>
        <v/>
      </c>
      <c r="F200" s="193"/>
      <c r="G200" s="194" t="s">
        <v>53</v>
      </c>
      <c r="H200" s="195"/>
      <c r="I200" s="196"/>
      <c r="J200" s="197" t="str">
        <f>F177</f>
        <v>南部（浦和）</v>
      </c>
      <c r="K200" s="197"/>
      <c r="L200" s="197"/>
      <c r="M200" s="197"/>
      <c r="N200" s="197"/>
      <c r="O200" s="198"/>
      <c r="P200" s="122"/>
    </row>
    <row r="201" spans="1:17" ht="15.75" customHeight="1" x14ac:dyDescent="0.45">
      <c r="A201" s="199" t="s">
        <v>89</v>
      </c>
      <c r="B201" s="200"/>
      <c r="C201" s="200"/>
      <c r="D201" s="203" t="str">
        <f>IF(Q179=0,"",CHOOSE(Q179,"初段","二段","三段","四段","五段","六段","七段","八段","錬士","教士"))</f>
        <v/>
      </c>
      <c r="E201" s="204"/>
      <c r="F201" s="204"/>
      <c r="G201" s="204"/>
      <c r="H201" s="204"/>
      <c r="I201" s="204"/>
      <c r="J201" s="204"/>
      <c r="K201" s="204"/>
      <c r="L201" s="204"/>
      <c r="M201" s="205"/>
      <c r="N201" s="248" t="s">
        <v>90</v>
      </c>
      <c r="O201" s="249"/>
      <c r="P201" s="49"/>
    </row>
    <row r="202" spans="1:17" ht="24" customHeight="1" thickBot="1" x14ac:dyDescent="0.5">
      <c r="A202" s="201"/>
      <c r="B202" s="202"/>
      <c r="C202" s="202"/>
      <c r="D202" s="206"/>
      <c r="E202" s="207"/>
      <c r="F202" s="207"/>
      <c r="G202" s="207"/>
      <c r="H202" s="207"/>
      <c r="I202" s="207"/>
      <c r="J202" s="207"/>
      <c r="K202" s="207"/>
      <c r="L202" s="207"/>
      <c r="M202" s="208"/>
      <c r="N202" s="44" t="str">
        <f>IF(K179="○","形","")</f>
        <v/>
      </c>
      <c r="O202" s="51" t="str">
        <f>IF(L179="○","学科","")</f>
        <v/>
      </c>
      <c r="P202" s="49"/>
    </row>
    <row r="203" spans="1:17" ht="16.5" customHeight="1" x14ac:dyDescent="0.45">
      <c r="A203" s="152" t="s">
        <v>79</v>
      </c>
      <c r="B203" s="153"/>
      <c r="C203" s="153"/>
      <c r="D203" s="154" t="s">
        <v>80</v>
      </c>
      <c r="E203" s="154"/>
      <c r="F203" s="154"/>
      <c r="G203" s="154"/>
      <c r="H203" s="154"/>
      <c r="I203" s="154"/>
      <c r="J203" s="154"/>
      <c r="K203" s="154"/>
      <c r="L203" s="230" t="s">
        <v>81</v>
      </c>
      <c r="M203" s="230"/>
      <c r="N203" s="230"/>
      <c r="O203" s="231"/>
      <c r="P203" s="116"/>
    </row>
    <row r="204" spans="1:17" ht="27.75" customHeight="1" thickBot="1" x14ac:dyDescent="0.5">
      <c r="A204" s="229" t="str">
        <f>IF(A186="","",A186)</f>
        <v/>
      </c>
      <c r="B204" s="155"/>
      <c r="C204" s="155"/>
      <c r="D204" s="155" t="str">
        <f>IF(D186="","",D186)</f>
        <v/>
      </c>
      <c r="E204" s="155"/>
      <c r="F204" s="155"/>
      <c r="G204" s="155"/>
      <c r="H204" s="155"/>
      <c r="I204" s="155"/>
      <c r="J204" s="155"/>
      <c r="K204" s="155"/>
      <c r="L204" s="155" t="str">
        <f>IF(L186="","",L186)</f>
        <v/>
      </c>
      <c r="M204" s="155"/>
      <c r="N204" s="155"/>
      <c r="O204" s="156"/>
      <c r="P204" s="115"/>
    </row>
    <row r="205" spans="1:17" ht="30" customHeight="1" thickBot="1" x14ac:dyDescent="0.5">
      <c r="A205" s="258" t="s">
        <v>83</v>
      </c>
      <c r="B205" s="259"/>
      <c r="C205" s="260" t="str">
        <f>IF(C193="","",C193)</f>
        <v/>
      </c>
      <c r="D205" s="261"/>
      <c r="E205" s="261"/>
      <c r="F205" s="262"/>
      <c r="G205" s="58" t="s">
        <v>84</v>
      </c>
      <c r="H205" s="260" t="str">
        <f>IF(H193="","",H193)</f>
        <v/>
      </c>
      <c r="I205" s="263"/>
      <c r="J205" s="258" t="s">
        <v>85</v>
      </c>
      <c r="K205" s="259"/>
      <c r="L205" s="264" t="str">
        <f>IF(L193="","",L193)</f>
        <v/>
      </c>
      <c r="M205" s="264"/>
      <c r="N205" s="264"/>
      <c r="O205" s="265"/>
      <c r="P205" s="122"/>
    </row>
    <row r="206" spans="1:17" ht="11.25" customHeight="1" x14ac:dyDescent="0.45">
      <c r="G206" s="243" t="s">
        <v>125</v>
      </c>
      <c r="H206" s="243"/>
      <c r="I206" s="243"/>
      <c r="Q206" s="40"/>
    </row>
    <row r="207" spans="1:17" ht="11.25" customHeight="1" x14ac:dyDescent="0.45">
      <c r="A207" s="50"/>
      <c r="B207" s="50"/>
      <c r="C207" s="50"/>
      <c r="D207" s="50"/>
      <c r="E207" s="50"/>
      <c r="F207" s="50"/>
      <c r="G207" s="243"/>
      <c r="H207" s="243"/>
      <c r="I207" s="243"/>
      <c r="J207" s="50"/>
      <c r="K207" s="50"/>
      <c r="L207" s="50"/>
      <c r="M207" s="50"/>
      <c r="N207" s="50"/>
      <c r="O207" s="50"/>
      <c r="Q207" s="40"/>
    </row>
    <row r="208" spans="1:17" ht="30" customHeight="1" x14ac:dyDescent="0.45">
      <c r="D208" s="165" t="s">
        <v>126</v>
      </c>
      <c r="E208" s="165"/>
      <c r="F208" s="165"/>
      <c r="G208" s="165"/>
      <c r="H208" s="165"/>
      <c r="I208" s="165"/>
      <c r="J208" s="165"/>
      <c r="K208" s="165"/>
      <c r="L208" s="165"/>
      <c r="Q208" s="40"/>
    </row>
    <row r="209" spans="1:18" ht="13.5" customHeight="1" x14ac:dyDescent="0.45">
      <c r="A209" s="252" t="s">
        <v>127</v>
      </c>
      <c r="B209" s="253"/>
      <c r="C209" s="97" t="s">
        <v>128</v>
      </c>
      <c r="D209" s="97"/>
      <c r="E209" s="97"/>
      <c r="F209" s="97"/>
      <c r="G209" s="98"/>
      <c r="H209" s="97" t="s">
        <v>129</v>
      </c>
      <c r="I209" s="97"/>
      <c r="J209" s="97"/>
      <c r="K209" s="97"/>
      <c r="L209" s="98"/>
      <c r="M209" s="97" t="s">
        <v>130</v>
      </c>
      <c r="N209" s="97"/>
      <c r="O209" s="98"/>
      <c r="Q209" s="40"/>
    </row>
    <row r="210" spans="1:18" ht="13.2" x14ac:dyDescent="0.45">
      <c r="A210" s="254" t="str">
        <f>D201</f>
        <v/>
      </c>
      <c r="B210" s="255"/>
      <c r="C210" s="251" t="str">
        <f>C199</f>
        <v/>
      </c>
      <c r="D210" s="243"/>
      <c r="E210" s="243" t="str">
        <f>E199</f>
        <v/>
      </c>
      <c r="F210" s="243"/>
      <c r="G210" s="244"/>
      <c r="H210" s="247" t="str">
        <f>D204</f>
        <v/>
      </c>
      <c r="I210" s="245"/>
      <c r="J210" s="245"/>
      <c r="K210" s="245"/>
      <c r="L210" s="246"/>
      <c r="O210" s="84"/>
      <c r="Q210" s="40"/>
    </row>
    <row r="211" spans="1:18" ht="13.2" x14ac:dyDescent="0.45">
      <c r="A211" s="254"/>
      <c r="B211" s="255"/>
      <c r="C211" s="251" t="str">
        <f>C200</f>
        <v/>
      </c>
      <c r="D211" s="243"/>
      <c r="E211" s="243" t="str">
        <f>E200</f>
        <v/>
      </c>
      <c r="F211" s="243"/>
      <c r="G211" s="244"/>
      <c r="H211" s="40" t="s">
        <v>131</v>
      </c>
      <c r="L211" s="84"/>
      <c r="O211" s="84"/>
      <c r="Q211" s="40"/>
    </row>
    <row r="212" spans="1:18" ht="10.5" customHeight="1" x14ac:dyDescent="0.45">
      <c r="A212" s="256"/>
      <c r="B212" s="257"/>
      <c r="C212" s="247"/>
      <c r="D212" s="245"/>
      <c r="E212" s="245"/>
      <c r="F212" s="245"/>
      <c r="G212" s="246"/>
      <c r="H212" s="247" t="str">
        <f>L204</f>
        <v/>
      </c>
      <c r="I212" s="245"/>
      <c r="J212" s="245"/>
      <c r="K212" s="245"/>
      <c r="L212" s="246"/>
      <c r="M212" s="85"/>
      <c r="N212" s="85"/>
      <c r="O212" s="83"/>
      <c r="Q212" s="40"/>
    </row>
    <row r="213" spans="1:18" ht="13.2" x14ac:dyDescent="0.45">
      <c r="A213" s="40" t="s">
        <v>132</v>
      </c>
      <c r="Q213" s="40"/>
    </row>
    <row r="214" spans="1:18" ht="13.2" x14ac:dyDescent="0.45">
      <c r="A214" s="40" t="s">
        <v>133</v>
      </c>
      <c r="Q214" s="40"/>
    </row>
    <row r="215" spans="1:18" ht="13.2" x14ac:dyDescent="0.45">
      <c r="Q215" s="40"/>
    </row>
    <row r="216" spans="1:18" ht="24.75" customHeight="1" x14ac:dyDescent="0.45">
      <c r="C216" s="165" t="s">
        <v>134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Q216" s="65">
        <v>16</v>
      </c>
    </row>
    <row r="217" spans="1:18" ht="14.25" customHeight="1" thickBot="1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8" ht="19.5" customHeight="1" x14ac:dyDescent="0.45">
      <c r="A218" s="166" t="s">
        <v>49</v>
      </c>
      <c r="B218" s="167"/>
      <c r="C218" s="168" t="s">
        <v>50</v>
      </c>
      <c r="D218" s="169"/>
      <c r="E218" s="170"/>
      <c r="F218" s="41"/>
      <c r="G218" s="41"/>
      <c r="H218" s="41"/>
      <c r="I218" s="242" t="s">
        <v>51</v>
      </c>
      <c r="J218" s="242"/>
      <c r="K218" s="187" t="str">
        <f>$K$3</f>
        <v>2024/3/xx</v>
      </c>
      <c r="L218" s="187"/>
      <c r="M218" s="187"/>
      <c r="N218" s="187"/>
      <c r="O218" s="187"/>
      <c r="P218" s="111"/>
      <c r="Q218" s="79"/>
    </row>
    <row r="219" spans="1:18" ht="24.75" customHeight="1" thickBot="1" x14ac:dyDescent="0.5">
      <c r="A219" s="176">
        <v>26</v>
      </c>
      <c r="B219" s="177"/>
      <c r="C219" s="178" t="s">
        <v>52</v>
      </c>
      <c r="D219" s="179"/>
      <c r="E219" s="180"/>
    </row>
    <row r="220" spans="1:18" ht="30" customHeight="1" thickBot="1" x14ac:dyDescent="0.5">
      <c r="A220" s="157" t="s">
        <v>123</v>
      </c>
      <c r="B220" s="158"/>
      <c r="C220" s="159"/>
      <c r="D220" s="160" t="s">
        <v>53</v>
      </c>
      <c r="E220" s="161"/>
      <c r="F220" s="162" t="str">
        <f>F177</f>
        <v>南部（浦和）</v>
      </c>
      <c r="G220" s="162"/>
      <c r="H220" s="163"/>
      <c r="I220" s="160" t="s">
        <v>54</v>
      </c>
      <c r="J220" s="164"/>
      <c r="K220" s="171">
        <f>$K$5</f>
        <v>45383</v>
      </c>
      <c r="L220" s="172"/>
      <c r="M220" s="173"/>
      <c r="N220" s="174"/>
      <c r="O220" s="175"/>
      <c r="P220" s="112"/>
    </row>
    <row r="221" spans="1:18" ht="23.25" customHeight="1" x14ac:dyDescent="0.45">
      <c r="A221" s="42" t="s">
        <v>55</v>
      </c>
      <c r="B221" s="45" t="s">
        <v>56</v>
      </c>
      <c r="C221" s="45" t="s">
        <v>57</v>
      </c>
      <c r="D221" s="45" t="s">
        <v>58</v>
      </c>
      <c r="E221" s="45" t="s">
        <v>59</v>
      </c>
      <c r="F221" s="45" t="s">
        <v>60</v>
      </c>
      <c r="G221" s="45" t="s">
        <v>61</v>
      </c>
      <c r="H221" s="45" t="s">
        <v>62</v>
      </c>
      <c r="I221" s="45" t="s">
        <v>63</v>
      </c>
      <c r="J221" s="43" t="s">
        <v>64</v>
      </c>
      <c r="K221" s="99" t="s">
        <v>106</v>
      </c>
      <c r="L221" s="100" t="s">
        <v>65</v>
      </c>
      <c r="M221" s="186" t="s">
        <v>66</v>
      </c>
      <c r="N221" s="186"/>
      <c r="O221" s="300"/>
      <c r="P221" s="49"/>
    </row>
    <row r="222" spans="1:18" ht="18.75" customHeight="1" thickBot="1" x14ac:dyDescent="0.5">
      <c r="A222" s="108"/>
      <c r="B222" s="108"/>
      <c r="C222" s="108"/>
      <c r="D222" s="109"/>
      <c r="E222" s="108"/>
      <c r="F222" s="108"/>
      <c r="G222" s="108"/>
      <c r="H222" s="108"/>
      <c r="I222" s="108"/>
      <c r="J222" s="110"/>
      <c r="K222" s="80"/>
      <c r="L222" s="81"/>
      <c r="M222" s="266"/>
      <c r="N222" s="266"/>
      <c r="O222" s="267"/>
      <c r="P222" s="113"/>
      <c r="Q222" s="65">
        <v>0</v>
      </c>
      <c r="R222" s="79" t="s">
        <v>124</v>
      </c>
    </row>
    <row r="223" spans="1:18" ht="19.5" customHeight="1" x14ac:dyDescent="0.45">
      <c r="A223" s="185" t="s">
        <v>67</v>
      </c>
      <c r="B223" s="186"/>
      <c r="C223" s="186"/>
      <c r="D223" s="186" t="s">
        <v>68</v>
      </c>
      <c r="E223" s="186"/>
      <c r="F223" s="186"/>
      <c r="G223" s="186"/>
      <c r="H223" s="186" t="s">
        <v>69</v>
      </c>
      <c r="I223" s="186"/>
      <c r="J223" s="186"/>
      <c r="K223" s="186"/>
      <c r="L223" s="301" t="s">
        <v>70</v>
      </c>
      <c r="M223" s="302"/>
      <c r="N223" s="302"/>
      <c r="O223" s="303"/>
      <c r="P223" s="114"/>
    </row>
    <row r="224" spans="1:18" ht="24" customHeight="1" thickBot="1" x14ac:dyDescent="0.5">
      <c r="A224" s="292"/>
      <c r="B224" s="225"/>
      <c r="C224" s="225"/>
      <c r="D224" s="293"/>
      <c r="E224" s="294"/>
      <c r="F224" s="294"/>
      <c r="G224" s="295"/>
      <c r="H224" s="225" t="s">
        <v>104</v>
      </c>
      <c r="I224" s="225"/>
      <c r="J224" s="225"/>
      <c r="K224" s="225"/>
      <c r="L224" s="296"/>
      <c r="M224" s="297"/>
      <c r="N224" s="297"/>
      <c r="O224" s="298"/>
      <c r="P224" s="49"/>
    </row>
    <row r="225" spans="1:17" ht="15" customHeight="1" x14ac:dyDescent="0.45">
      <c r="A225" s="185" t="s">
        <v>71</v>
      </c>
      <c r="B225" s="186"/>
      <c r="C225" s="186"/>
      <c r="D225" s="186"/>
      <c r="E225" s="186"/>
      <c r="F225" s="186" t="s">
        <v>72</v>
      </c>
      <c r="G225" s="186"/>
      <c r="H225" s="45" t="s">
        <v>73</v>
      </c>
      <c r="I225" s="271" t="s">
        <v>74</v>
      </c>
      <c r="J225" s="272"/>
      <c r="K225" s="272"/>
      <c r="L225" s="272"/>
      <c r="M225" s="299"/>
      <c r="N225" s="186" t="s">
        <v>75</v>
      </c>
      <c r="O225" s="300"/>
      <c r="P225" s="49"/>
    </row>
    <row r="226" spans="1:17" ht="16.5" customHeight="1" x14ac:dyDescent="0.45">
      <c r="A226" s="54" t="s">
        <v>76</v>
      </c>
      <c r="B226" s="276"/>
      <c r="C226" s="277"/>
      <c r="D226" s="278"/>
      <c r="E226" s="277"/>
      <c r="F226" s="279"/>
      <c r="G226" s="279"/>
      <c r="H226" s="82"/>
      <c r="I226" s="280"/>
      <c r="J226" s="281"/>
      <c r="K226" s="281"/>
      <c r="L226" s="281"/>
      <c r="M226" s="282"/>
      <c r="N226" s="286" t="str">
        <f>IF(OR(I226="",K220=""),"",DATEDIF(I226,K220,"y"))</f>
        <v/>
      </c>
      <c r="O226" s="287"/>
      <c r="P226" s="115"/>
    </row>
    <row r="227" spans="1:17" ht="34.5" customHeight="1" thickBot="1" x14ac:dyDescent="0.5">
      <c r="A227" s="55" t="s">
        <v>77</v>
      </c>
      <c r="B227" s="290"/>
      <c r="C227" s="236"/>
      <c r="D227" s="234"/>
      <c r="E227" s="236"/>
      <c r="F227" s="291"/>
      <c r="G227" s="291"/>
      <c r="H227" s="56" t="s">
        <v>78</v>
      </c>
      <c r="I227" s="283"/>
      <c r="J227" s="284"/>
      <c r="K227" s="284"/>
      <c r="L227" s="284"/>
      <c r="M227" s="285"/>
      <c r="N227" s="288"/>
      <c r="O227" s="289"/>
      <c r="P227" s="115"/>
    </row>
    <row r="228" spans="1:17" ht="15" customHeight="1" x14ac:dyDescent="0.45">
      <c r="A228" s="185" t="s">
        <v>79</v>
      </c>
      <c r="B228" s="186"/>
      <c r="C228" s="186"/>
      <c r="D228" s="268" t="s">
        <v>80</v>
      </c>
      <c r="E228" s="269"/>
      <c r="F228" s="269"/>
      <c r="G228" s="269"/>
      <c r="H228" s="269"/>
      <c r="I228" s="269"/>
      <c r="J228" s="269"/>
      <c r="K228" s="270"/>
      <c r="L228" s="271" t="s">
        <v>81</v>
      </c>
      <c r="M228" s="272"/>
      <c r="N228" s="272"/>
      <c r="O228" s="273"/>
      <c r="P228" s="116"/>
    </row>
    <row r="229" spans="1:17" ht="27.75" customHeight="1" thickBot="1" x14ac:dyDescent="0.5">
      <c r="A229" s="274"/>
      <c r="B229" s="275"/>
      <c r="C229" s="27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117"/>
    </row>
    <row r="230" spans="1:17" ht="21" customHeight="1" thickBot="1" x14ac:dyDescent="0.5">
      <c r="A230" s="222" t="s">
        <v>174</v>
      </c>
      <c r="B230" s="223"/>
      <c r="C230" s="223"/>
      <c r="D230" s="223"/>
      <c r="E230" s="223"/>
      <c r="F230" s="223"/>
      <c r="G230" s="223"/>
      <c r="H230" s="223"/>
      <c r="I230" s="223"/>
      <c r="J230" s="223"/>
      <c r="K230" s="224"/>
      <c r="L230" s="225"/>
      <c r="M230" s="225"/>
      <c r="N230" s="225"/>
      <c r="O230" s="226"/>
      <c r="P230" s="117"/>
    </row>
    <row r="231" spans="1:17" ht="18" customHeight="1" thickBot="1" x14ac:dyDescent="0.5">
      <c r="A231" s="221" t="s">
        <v>82</v>
      </c>
      <c r="B231" s="221"/>
      <c r="C231" s="221"/>
      <c r="D231" s="221"/>
      <c r="E231" s="221"/>
      <c r="F231" s="221"/>
      <c r="G231" s="181"/>
      <c r="H231" s="182"/>
      <c r="I231" s="164" t="s">
        <v>107</v>
      </c>
      <c r="J231" s="164"/>
      <c r="K231" s="164"/>
      <c r="L231" s="164"/>
      <c r="M231" s="183"/>
      <c r="N231" s="183"/>
      <c r="O231" s="184"/>
      <c r="P231" s="49"/>
    </row>
    <row r="232" spans="1:17" ht="19.5" customHeight="1" x14ac:dyDescent="0.45">
      <c r="A232" s="101">
        <v>1</v>
      </c>
      <c r="B232" s="227" t="s">
        <v>108</v>
      </c>
      <c r="C232" s="228"/>
      <c r="D232" s="101">
        <v>2</v>
      </c>
      <c r="E232" s="217" t="s">
        <v>109</v>
      </c>
      <c r="F232" s="217"/>
      <c r="G232" s="217"/>
      <c r="H232" s="217"/>
      <c r="I232" s="218"/>
      <c r="J232" s="101">
        <v>3</v>
      </c>
      <c r="K232" s="217" t="s">
        <v>110</v>
      </c>
      <c r="L232" s="218"/>
      <c r="M232" s="101">
        <v>4</v>
      </c>
      <c r="N232" s="217" t="s">
        <v>111</v>
      </c>
      <c r="O232" s="218"/>
      <c r="P232" s="118"/>
      <c r="Q232" s="40"/>
    </row>
    <row r="233" spans="1:17" ht="19.5" customHeight="1" x14ac:dyDescent="0.45">
      <c r="A233" s="101">
        <v>5</v>
      </c>
      <c r="B233" s="217" t="s">
        <v>112</v>
      </c>
      <c r="C233" s="218"/>
      <c r="D233" s="102">
        <v>6</v>
      </c>
      <c r="E233" s="219" t="s">
        <v>113</v>
      </c>
      <c r="F233" s="220"/>
      <c r="G233" s="101">
        <v>7</v>
      </c>
      <c r="H233" s="217" t="s">
        <v>114</v>
      </c>
      <c r="I233" s="218"/>
      <c r="J233" s="101">
        <v>8</v>
      </c>
      <c r="K233" s="103" t="s">
        <v>115</v>
      </c>
      <c r="L233" s="103"/>
      <c r="M233" s="101">
        <v>9</v>
      </c>
      <c r="N233" s="217" t="s">
        <v>116</v>
      </c>
      <c r="O233" s="218"/>
      <c r="P233" s="118"/>
      <c r="Q233" s="40"/>
    </row>
    <row r="234" spans="1:17" ht="19.5" customHeight="1" x14ac:dyDescent="0.45">
      <c r="A234" s="101">
        <v>10</v>
      </c>
      <c r="B234" s="217" t="s">
        <v>117</v>
      </c>
      <c r="C234" s="218"/>
      <c r="D234" s="102">
        <v>11</v>
      </c>
      <c r="E234" s="104" t="s">
        <v>118</v>
      </c>
      <c r="F234" s="105"/>
      <c r="G234" s="101"/>
      <c r="H234" s="103"/>
      <c r="I234" s="106"/>
      <c r="J234" s="101">
        <v>12</v>
      </c>
      <c r="K234" s="217" t="s">
        <v>119</v>
      </c>
      <c r="L234" s="217"/>
      <c r="M234" s="217"/>
      <c r="N234" s="217"/>
      <c r="O234" s="218"/>
      <c r="P234" s="118"/>
      <c r="Q234" s="40"/>
    </row>
    <row r="235" spans="1:17" ht="19.5" customHeight="1" x14ac:dyDescent="0.45">
      <c r="A235" s="101">
        <v>13</v>
      </c>
      <c r="B235" s="217" t="s">
        <v>120</v>
      </c>
      <c r="C235" s="218"/>
      <c r="D235" s="102">
        <v>14</v>
      </c>
      <c r="E235" s="219" t="s">
        <v>121</v>
      </c>
      <c r="F235" s="220"/>
      <c r="G235" s="101">
        <v>15</v>
      </c>
      <c r="H235" s="217" t="s">
        <v>122</v>
      </c>
      <c r="I235" s="218"/>
      <c r="J235" s="101"/>
      <c r="K235" s="103"/>
      <c r="L235" s="103"/>
      <c r="M235" s="107"/>
      <c r="N235" s="217"/>
      <c r="O235" s="218"/>
      <c r="P235" s="118"/>
      <c r="Q235" s="40"/>
    </row>
    <row r="236" spans="1:17" ht="31.5" customHeight="1" thickBot="1" x14ac:dyDescent="0.5">
      <c r="A236" s="232" t="s">
        <v>83</v>
      </c>
      <c r="B236" s="233"/>
      <c r="C236" s="234"/>
      <c r="D236" s="235"/>
      <c r="E236" s="235"/>
      <c r="F236" s="236"/>
      <c r="G236" s="57" t="s">
        <v>84</v>
      </c>
      <c r="H236" s="234"/>
      <c r="I236" s="236"/>
      <c r="J236" s="237" t="s">
        <v>85</v>
      </c>
      <c r="K236" s="238"/>
      <c r="L236" s="239"/>
      <c r="M236" s="240"/>
      <c r="N236" s="240"/>
      <c r="O236" s="241"/>
      <c r="P236" s="119"/>
    </row>
    <row r="237" spans="1:17" ht="24" customHeight="1" x14ac:dyDescent="0.45">
      <c r="A237" s="46" t="s">
        <v>47</v>
      </c>
      <c r="B237" s="49"/>
      <c r="C237" s="49"/>
      <c r="D237" s="49"/>
      <c r="E237" s="49"/>
      <c r="F237" s="49"/>
      <c r="G237" s="49"/>
      <c r="H237" s="49"/>
      <c r="J237" s="47"/>
      <c r="K237" s="47"/>
      <c r="L237" s="48"/>
      <c r="M237" s="48"/>
      <c r="N237" s="48"/>
      <c r="O237" s="48"/>
      <c r="P237" s="120"/>
    </row>
    <row r="238" spans="1:17" ht="18.75" customHeight="1" x14ac:dyDescent="0.45">
      <c r="G238" s="250" t="s">
        <v>86</v>
      </c>
      <c r="H238" s="250"/>
      <c r="I238" s="250"/>
    </row>
    <row r="239" spans="1:17" ht="18.75" customHeight="1" x14ac:dyDescent="0.45">
      <c r="A239" s="50"/>
      <c r="B239" s="50"/>
      <c r="C239" s="50"/>
      <c r="D239" s="50"/>
      <c r="E239" s="50"/>
      <c r="F239" s="50"/>
      <c r="G239" s="250"/>
      <c r="H239" s="250"/>
      <c r="I239" s="250"/>
      <c r="J239" s="50"/>
      <c r="K239" s="50"/>
      <c r="L239" s="50"/>
      <c r="M239" s="50"/>
      <c r="N239" s="50"/>
      <c r="O239" s="50"/>
    </row>
    <row r="240" spans="1:17" ht="19.2" x14ac:dyDescent="0.45">
      <c r="D240" s="165" t="s">
        <v>87</v>
      </c>
      <c r="E240" s="165"/>
      <c r="F240" s="165"/>
      <c r="G240" s="165"/>
      <c r="H240" s="165"/>
      <c r="I240" s="165"/>
      <c r="J240" s="165"/>
      <c r="K240" s="165"/>
      <c r="L240" s="165"/>
    </row>
    <row r="241" spans="1:17" ht="20.25" customHeight="1" thickBot="1" x14ac:dyDescent="0.5">
      <c r="C241" s="41"/>
      <c r="D241" s="41"/>
      <c r="E241" s="41"/>
      <c r="F241" s="41"/>
      <c r="G241" s="41"/>
      <c r="H241" s="41"/>
      <c r="I241" s="242" t="s">
        <v>51</v>
      </c>
      <c r="J241" s="242"/>
      <c r="K241" s="187" t="str">
        <f>K218</f>
        <v>2024/3/xx</v>
      </c>
      <c r="L241" s="187"/>
      <c r="M241" s="187"/>
      <c r="N241" s="187"/>
      <c r="O241" s="187"/>
      <c r="P241" s="121"/>
    </row>
    <row r="242" spans="1:17" ht="19.5" customHeight="1" x14ac:dyDescent="0.45">
      <c r="A242" s="166" t="s">
        <v>76</v>
      </c>
      <c r="B242" s="209"/>
      <c r="C242" s="210" t="str">
        <f>IF(B226="","",B226)</f>
        <v/>
      </c>
      <c r="D242" s="211"/>
      <c r="E242" s="212" t="str">
        <f>IF(D226="","",D226)</f>
        <v/>
      </c>
      <c r="F242" s="213"/>
      <c r="G242" s="214" t="s">
        <v>54</v>
      </c>
      <c r="H242" s="215"/>
      <c r="I242" s="216"/>
      <c r="J242" s="149">
        <f>K220</f>
        <v>45383</v>
      </c>
      <c r="K242" s="150"/>
      <c r="L242" s="150"/>
      <c r="M242" s="150"/>
      <c r="N242" s="150"/>
      <c r="O242" s="151"/>
      <c r="P242" s="122"/>
    </row>
    <row r="243" spans="1:17" ht="31.5" customHeight="1" thickBot="1" x14ac:dyDescent="0.5">
      <c r="A243" s="188" t="s">
        <v>77</v>
      </c>
      <c r="B243" s="189"/>
      <c r="C243" s="190" t="str">
        <f>IF(B227="","",B227)</f>
        <v/>
      </c>
      <c r="D243" s="191"/>
      <c r="E243" s="192" t="str">
        <f>IF(D227="","",D227)</f>
        <v/>
      </c>
      <c r="F243" s="193"/>
      <c r="G243" s="194" t="s">
        <v>53</v>
      </c>
      <c r="H243" s="195"/>
      <c r="I243" s="196"/>
      <c r="J243" s="197" t="str">
        <f>F220</f>
        <v>南部（浦和）</v>
      </c>
      <c r="K243" s="197"/>
      <c r="L243" s="197"/>
      <c r="M243" s="197"/>
      <c r="N243" s="197"/>
      <c r="O243" s="198"/>
      <c r="P243" s="122"/>
    </row>
    <row r="244" spans="1:17" ht="15.75" customHeight="1" x14ac:dyDescent="0.45">
      <c r="A244" s="199" t="s">
        <v>89</v>
      </c>
      <c r="B244" s="200"/>
      <c r="C244" s="200"/>
      <c r="D244" s="203" t="str">
        <f>IF(Q222=0,"",CHOOSE(Q222,"初段","二段","三段","四段","五段","六段","七段","八段","錬士","教士"))</f>
        <v/>
      </c>
      <c r="E244" s="204"/>
      <c r="F244" s="204"/>
      <c r="G244" s="204"/>
      <c r="H244" s="204"/>
      <c r="I244" s="204"/>
      <c r="J244" s="204"/>
      <c r="K244" s="204"/>
      <c r="L244" s="204"/>
      <c r="M244" s="205"/>
      <c r="N244" s="248" t="s">
        <v>90</v>
      </c>
      <c r="O244" s="249"/>
      <c r="P244" s="49"/>
    </row>
    <row r="245" spans="1:17" ht="24" customHeight="1" thickBot="1" x14ac:dyDescent="0.5">
      <c r="A245" s="201"/>
      <c r="B245" s="202"/>
      <c r="C245" s="202"/>
      <c r="D245" s="206"/>
      <c r="E245" s="207"/>
      <c r="F245" s="207"/>
      <c r="G245" s="207"/>
      <c r="H245" s="207"/>
      <c r="I245" s="207"/>
      <c r="J245" s="207"/>
      <c r="K245" s="207"/>
      <c r="L245" s="207"/>
      <c r="M245" s="208"/>
      <c r="N245" s="44" t="str">
        <f>IF(K222="○","形","")</f>
        <v/>
      </c>
      <c r="O245" s="51" t="str">
        <f>IF(L222="○","学科","")</f>
        <v/>
      </c>
      <c r="P245" s="49"/>
    </row>
    <row r="246" spans="1:17" ht="16.5" customHeight="1" x14ac:dyDescent="0.45">
      <c r="A246" s="152" t="s">
        <v>79</v>
      </c>
      <c r="B246" s="153"/>
      <c r="C246" s="153"/>
      <c r="D246" s="154" t="s">
        <v>80</v>
      </c>
      <c r="E246" s="154"/>
      <c r="F246" s="154"/>
      <c r="G246" s="154"/>
      <c r="H246" s="154"/>
      <c r="I246" s="154"/>
      <c r="J246" s="154"/>
      <c r="K246" s="154"/>
      <c r="L246" s="230" t="s">
        <v>81</v>
      </c>
      <c r="M246" s="230"/>
      <c r="N246" s="230"/>
      <c r="O246" s="231"/>
      <c r="P246" s="116"/>
    </row>
    <row r="247" spans="1:17" ht="27.75" customHeight="1" thickBot="1" x14ac:dyDescent="0.5">
      <c r="A247" s="229" t="str">
        <f>IF(A229="","",A229)</f>
        <v/>
      </c>
      <c r="B247" s="155"/>
      <c r="C247" s="155"/>
      <c r="D247" s="155" t="str">
        <f>IF(D229="","",D229)</f>
        <v/>
      </c>
      <c r="E247" s="155"/>
      <c r="F247" s="155"/>
      <c r="G247" s="155"/>
      <c r="H247" s="155"/>
      <c r="I247" s="155"/>
      <c r="J247" s="155"/>
      <c r="K247" s="155"/>
      <c r="L247" s="155" t="str">
        <f>IF(L229="","",L229)</f>
        <v/>
      </c>
      <c r="M247" s="155"/>
      <c r="N247" s="155"/>
      <c r="O247" s="156"/>
      <c r="P247" s="115"/>
    </row>
    <row r="248" spans="1:17" ht="30" customHeight="1" thickBot="1" x14ac:dyDescent="0.5">
      <c r="A248" s="258" t="s">
        <v>83</v>
      </c>
      <c r="B248" s="259"/>
      <c r="C248" s="260" t="str">
        <f>IF(C236="","",C236)</f>
        <v/>
      </c>
      <c r="D248" s="261"/>
      <c r="E248" s="261"/>
      <c r="F248" s="262"/>
      <c r="G248" s="58" t="s">
        <v>84</v>
      </c>
      <c r="H248" s="260" t="str">
        <f>IF(H236="","",H236)</f>
        <v/>
      </c>
      <c r="I248" s="263"/>
      <c r="J248" s="258" t="s">
        <v>85</v>
      </c>
      <c r="K248" s="259"/>
      <c r="L248" s="264" t="str">
        <f>IF(L236="","",L236)</f>
        <v/>
      </c>
      <c r="M248" s="264"/>
      <c r="N248" s="264"/>
      <c r="O248" s="265"/>
      <c r="P248" s="122"/>
    </row>
    <row r="249" spans="1:17" ht="11.25" customHeight="1" x14ac:dyDescent="0.45">
      <c r="G249" s="243" t="s">
        <v>125</v>
      </c>
      <c r="H249" s="243"/>
      <c r="I249" s="243"/>
      <c r="Q249" s="40"/>
    </row>
    <row r="250" spans="1:17" ht="11.25" customHeight="1" x14ac:dyDescent="0.45">
      <c r="A250" s="50"/>
      <c r="B250" s="50"/>
      <c r="C250" s="50"/>
      <c r="D250" s="50"/>
      <c r="E250" s="50"/>
      <c r="F250" s="50"/>
      <c r="G250" s="243"/>
      <c r="H250" s="243"/>
      <c r="I250" s="243"/>
      <c r="J250" s="50"/>
      <c r="K250" s="50"/>
      <c r="L250" s="50"/>
      <c r="M250" s="50"/>
      <c r="N250" s="50"/>
      <c r="O250" s="50"/>
      <c r="Q250" s="40"/>
    </row>
    <row r="251" spans="1:17" ht="30" customHeight="1" x14ac:dyDescent="0.45">
      <c r="D251" s="165" t="s">
        <v>126</v>
      </c>
      <c r="E251" s="165"/>
      <c r="F251" s="165"/>
      <c r="G251" s="165"/>
      <c r="H251" s="165"/>
      <c r="I251" s="165"/>
      <c r="J251" s="165"/>
      <c r="K251" s="165"/>
      <c r="L251" s="165"/>
      <c r="Q251" s="40"/>
    </row>
    <row r="252" spans="1:17" ht="13.5" customHeight="1" x14ac:dyDescent="0.45">
      <c r="A252" s="252" t="s">
        <v>127</v>
      </c>
      <c r="B252" s="253"/>
      <c r="C252" s="97" t="s">
        <v>128</v>
      </c>
      <c r="D252" s="97"/>
      <c r="E252" s="97"/>
      <c r="F252" s="97"/>
      <c r="G252" s="98"/>
      <c r="H252" s="97" t="s">
        <v>129</v>
      </c>
      <c r="I252" s="97"/>
      <c r="J252" s="97"/>
      <c r="K252" s="97"/>
      <c r="L252" s="98"/>
      <c r="M252" s="97" t="s">
        <v>130</v>
      </c>
      <c r="N252" s="97"/>
      <c r="O252" s="98"/>
      <c r="Q252" s="40"/>
    </row>
    <row r="253" spans="1:17" ht="13.2" x14ac:dyDescent="0.45">
      <c r="A253" s="254" t="str">
        <f>D244</f>
        <v/>
      </c>
      <c r="B253" s="255"/>
      <c r="C253" s="251" t="str">
        <f>C242</f>
        <v/>
      </c>
      <c r="D253" s="243"/>
      <c r="E253" s="243" t="str">
        <f>E242</f>
        <v/>
      </c>
      <c r="F253" s="243"/>
      <c r="G253" s="244"/>
      <c r="H253" s="247" t="str">
        <f>D247</f>
        <v/>
      </c>
      <c r="I253" s="245"/>
      <c r="J253" s="245"/>
      <c r="K253" s="245"/>
      <c r="L253" s="246"/>
      <c r="O253" s="84"/>
      <c r="Q253" s="40"/>
    </row>
    <row r="254" spans="1:17" ht="13.2" x14ac:dyDescent="0.45">
      <c r="A254" s="254"/>
      <c r="B254" s="255"/>
      <c r="C254" s="251" t="str">
        <f>C243</f>
        <v/>
      </c>
      <c r="D254" s="243"/>
      <c r="E254" s="243" t="str">
        <f>E243</f>
        <v/>
      </c>
      <c r="F254" s="243"/>
      <c r="G254" s="244"/>
      <c r="H254" s="40" t="s">
        <v>131</v>
      </c>
      <c r="L254" s="84"/>
      <c r="O254" s="84"/>
      <c r="Q254" s="40"/>
    </row>
    <row r="255" spans="1:17" ht="10.5" customHeight="1" x14ac:dyDescent="0.45">
      <c r="A255" s="256"/>
      <c r="B255" s="257"/>
      <c r="C255" s="247"/>
      <c r="D255" s="245"/>
      <c r="E255" s="245"/>
      <c r="F255" s="245"/>
      <c r="G255" s="246"/>
      <c r="H255" s="247" t="str">
        <f>L247</f>
        <v/>
      </c>
      <c r="I255" s="245"/>
      <c r="J255" s="245"/>
      <c r="K255" s="245"/>
      <c r="L255" s="246"/>
      <c r="M255" s="85"/>
      <c r="N255" s="85"/>
      <c r="O255" s="83"/>
      <c r="Q255" s="40"/>
    </row>
    <row r="256" spans="1:17" ht="13.2" x14ac:dyDescent="0.45">
      <c r="A256" s="40" t="s">
        <v>132</v>
      </c>
      <c r="Q256" s="40"/>
    </row>
    <row r="257" spans="1:18" ht="13.2" x14ac:dyDescent="0.45">
      <c r="A257" s="40" t="s">
        <v>133</v>
      </c>
      <c r="Q257" s="40"/>
    </row>
    <row r="258" spans="1:18" ht="13.2" x14ac:dyDescent="0.45">
      <c r="Q258" s="40"/>
    </row>
    <row r="259" spans="1:18" ht="24.75" customHeight="1" x14ac:dyDescent="0.45">
      <c r="C259" s="165" t="s">
        <v>134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Q259" s="65">
        <v>17</v>
      </c>
    </row>
    <row r="260" spans="1:18" ht="14.25" customHeight="1" thickBot="1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8" ht="19.5" customHeight="1" x14ac:dyDescent="0.45">
      <c r="A261" s="166" t="s">
        <v>49</v>
      </c>
      <c r="B261" s="167"/>
      <c r="C261" s="168" t="s">
        <v>50</v>
      </c>
      <c r="D261" s="169"/>
      <c r="E261" s="170"/>
      <c r="F261" s="41"/>
      <c r="G261" s="41"/>
      <c r="H261" s="41"/>
      <c r="I261" s="242" t="s">
        <v>51</v>
      </c>
      <c r="J261" s="242"/>
      <c r="K261" s="187" t="str">
        <f>$K$3</f>
        <v>2024/3/xx</v>
      </c>
      <c r="L261" s="187"/>
      <c r="M261" s="187"/>
      <c r="N261" s="187"/>
      <c r="O261" s="187"/>
      <c r="P261" s="111"/>
      <c r="Q261" s="79"/>
    </row>
    <row r="262" spans="1:18" ht="24.75" customHeight="1" thickBot="1" x14ac:dyDescent="0.5">
      <c r="A262" s="176">
        <v>26</v>
      </c>
      <c r="B262" s="177"/>
      <c r="C262" s="178" t="s">
        <v>52</v>
      </c>
      <c r="D262" s="179"/>
      <c r="E262" s="180"/>
    </row>
    <row r="263" spans="1:18" ht="30" customHeight="1" thickBot="1" x14ac:dyDescent="0.5">
      <c r="A263" s="157" t="s">
        <v>123</v>
      </c>
      <c r="B263" s="158"/>
      <c r="C263" s="159"/>
      <c r="D263" s="160" t="s">
        <v>53</v>
      </c>
      <c r="E263" s="161"/>
      <c r="F263" s="162" t="str">
        <f>F220</f>
        <v>南部（浦和）</v>
      </c>
      <c r="G263" s="162"/>
      <c r="H263" s="163"/>
      <c r="I263" s="160" t="s">
        <v>54</v>
      </c>
      <c r="J263" s="164"/>
      <c r="K263" s="171">
        <f>$K$5</f>
        <v>45383</v>
      </c>
      <c r="L263" s="172"/>
      <c r="M263" s="173"/>
      <c r="N263" s="174"/>
      <c r="O263" s="175"/>
      <c r="P263" s="112"/>
    </row>
    <row r="264" spans="1:18" ht="23.25" customHeight="1" x14ac:dyDescent="0.45">
      <c r="A264" s="42" t="s">
        <v>55</v>
      </c>
      <c r="B264" s="45" t="s">
        <v>56</v>
      </c>
      <c r="C264" s="45" t="s">
        <v>57</v>
      </c>
      <c r="D264" s="45" t="s">
        <v>58</v>
      </c>
      <c r="E264" s="45" t="s">
        <v>59</v>
      </c>
      <c r="F264" s="45" t="s">
        <v>60</v>
      </c>
      <c r="G264" s="45" t="s">
        <v>61</v>
      </c>
      <c r="H264" s="45" t="s">
        <v>62</v>
      </c>
      <c r="I264" s="45" t="s">
        <v>63</v>
      </c>
      <c r="J264" s="43" t="s">
        <v>64</v>
      </c>
      <c r="K264" s="99" t="s">
        <v>106</v>
      </c>
      <c r="L264" s="100" t="s">
        <v>65</v>
      </c>
      <c r="M264" s="186" t="s">
        <v>66</v>
      </c>
      <c r="N264" s="186"/>
      <c r="O264" s="300"/>
      <c r="P264" s="49"/>
    </row>
    <row r="265" spans="1:18" ht="18.75" customHeight="1" thickBot="1" x14ac:dyDescent="0.5">
      <c r="A265" s="108"/>
      <c r="B265" s="108"/>
      <c r="C265" s="108"/>
      <c r="D265" s="109"/>
      <c r="E265" s="108"/>
      <c r="F265" s="108"/>
      <c r="G265" s="108"/>
      <c r="H265" s="108"/>
      <c r="I265" s="108"/>
      <c r="J265" s="110"/>
      <c r="K265" s="80"/>
      <c r="L265" s="81"/>
      <c r="M265" s="266"/>
      <c r="N265" s="266"/>
      <c r="O265" s="267"/>
      <c r="P265" s="113"/>
      <c r="Q265" s="65">
        <v>0</v>
      </c>
      <c r="R265" s="79" t="s">
        <v>124</v>
      </c>
    </row>
    <row r="266" spans="1:18" ht="19.5" customHeight="1" x14ac:dyDescent="0.45">
      <c r="A266" s="185" t="s">
        <v>67</v>
      </c>
      <c r="B266" s="186"/>
      <c r="C266" s="186"/>
      <c r="D266" s="186" t="s">
        <v>68</v>
      </c>
      <c r="E266" s="186"/>
      <c r="F266" s="186"/>
      <c r="G266" s="186"/>
      <c r="H266" s="186" t="s">
        <v>69</v>
      </c>
      <c r="I266" s="186"/>
      <c r="J266" s="186"/>
      <c r="K266" s="186"/>
      <c r="L266" s="301" t="s">
        <v>70</v>
      </c>
      <c r="M266" s="302"/>
      <c r="N266" s="302"/>
      <c r="O266" s="303"/>
      <c r="P266" s="114"/>
    </row>
    <row r="267" spans="1:18" ht="24" customHeight="1" thickBot="1" x14ac:dyDescent="0.5">
      <c r="A267" s="292"/>
      <c r="B267" s="225"/>
      <c r="C267" s="225"/>
      <c r="D267" s="293"/>
      <c r="E267" s="294"/>
      <c r="F267" s="294"/>
      <c r="G267" s="295"/>
      <c r="H267" s="225" t="s">
        <v>104</v>
      </c>
      <c r="I267" s="225"/>
      <c r="J267" s="225"/>
      <c r="K267" s="225"/>
      <c r="L267" s="296"/>
      <c r="M267" s="297"/>
      <c r="N267" s="297"/>
      <c r="O267" s="298"/>
      <c r="P267" s="49"/>
    </row>
    <row r="268" spans="1:18" ht="15" customHeight="1" x14ac:dyDescent="0.45">
      <c r="A268" s="185" t="s">
        <v>71</v>
      </c>
      <c r="B268" s="186"/>
      <c r="C268" s="186"/>
      <c r="D268" s="186"/>
      <c r="E268" s="186"/>
      <c r="F268" s="186" t="s">
        <v>72</v>
      </c>
      <c r="G268" s="186"/>
      <c r="H268" s="45" t="s">
        <v>73</v>
      </c>
      <c r="I268" s="271" t="s">
        <v>74</v>
      </c>
      <c r="J268" s="272"/>
      <c r="K268" s="272"/>
      <c r="L268" s="272"/>
      <c r="M268" s="299"/>
      <c r="N268" s="186" t="s">
        <v>75</v>
      </c>
      <c r="O268" s="300"/>
      <c r="P268" s="49"/>
    </row>
    <row r="269" spans="1:18" ht="16.5" customHeight="1" x14ac:dyDescent="0.45">
      <c r="A269" s="54" t="s">
        <v>76</v>
      </c>
      <c r="B269" s="276"/>
      <c r="C269" s="277"/>
      <c r="D269" s="278"/>
      <c r="E269" s="277"/>
      <c r="F269" s="279"/>
      <c r="G269" s="279"/>
      <c r="H269" s="82"/>
      <c r="I269" s="280"/>
      <c r="J269" s="281"/>
      <c r="K269" s="281"/>
      <c r="L269" s="281"/>
      <c r="M269" s="282"/>
      <c r="N269" s="286" t="str">
        <f>IF(OR(I269="",K263=""),"",DATEDIF(I269,K263,"y"))</f>
        <v/>
      </c>
      <c r="O269" s="287"/>
      <c r="P269" s="115"/>
    </row>
    <row r="270" spans="1:18" ht="34.5" customHeight="1" thickBot="1" x14ac:dyDescent="0.5">
      <c r="A270" s="55" t="s">
        <v>77</v>
      </c>
      <c r="B270" s="290"/>
      <c r="C270" s="236"/>
      <c r="D270" s="234"/>
      <c r="E270" s="236"/>
      <c r="F270" s="291"/>
      <c r="G270" s="291"/>
      <c r="H270" s="56" t="s">
        <v>78</v>
      </c>
      <c r="I270" s="283"/>
      <c r="J270" s="284"/>
      <c r="K270" s="284"/>
      <c r="L270" s="284"/>
      <c r="M270" s="285"/>
      <c r="N270" s="288"/>
      <c r="O270" s="289"/>
      <c r="P270" s="115"/>
    </row>
    <row r="271" spans="1:18" ht="15" customHeight="1" x14ac:dyDescent="0.45">
      <c r="A271" s="185" t="s">
        <v>79</v>
      </c>
      <c r="B271" s="186"/>
      <c r="C271" s="186"/>
      <c r="D271" s="268" t="s">
        <v>80</v>
      </c>
      <c r="E271" s="269"/>
      <c r="F271" s="269"/>
      <c r="G271" s="269"/>
      <c r="H271" s="269"/>
      <c r="I271" s="269"/>
      <c r="J271" s="269"/>
      <c r="K271" s="270"/>
      <c r="L271" s="271" t="s">
        <v>81</v>
      </c>
      <c r="M271" s="272"/>
      <c r="N271" s="272"/>
      <c r="O271" s="273"/>
      <c r="P271" s="116"/>
    </row>
    <row r="272" spans="1:18" ht="27.75" customHeight="1" thickBot="1" x14ac:dyDescent="0.5">
      <c r="A272" s="274"/>
      <c r="B272" s="275"/>
      <c r="C272" s="27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117"/>
    </row>
    <row r="273" spans="1:17" ht="21" customHeight="1" thickBot="1" x14ac:dyDescent="0.5">
      <c r="A273" s="222" t="s">
        <v>174</v>
      </c>
      <c r="B273" s="223"/>
      <c r="C273" s="223"/>
      <c r="D273" s="223"/>
      <c r="E273" s="223"/>
      <c r="F273" s="223"/>
      <c r="G273" s="223"/>
      <c r="H273" s="223"/>
      <c r="I273" s="223"/>
      <c r="J273" s="223"/>
      <c r="K273" s="224"/>
      <c r="L273" s="225"/>
      <c r="M273" s="225"/>
      <c r="N273" s="225"/>
      <c r="O273" s="226"/>
      <c r="P273" s="117"/>
    </row>
    <row r="274" spans="1:17" ht="18" customHeight="1" thickBot="1" x14ac:dyDescent="0.5">
      <c r="A274" s="221" t="s">
        <v>82</v>
      </c>
      <c r="B274" s="221"/>
      <c r="C274" s="221"/>
      <c r="D274" s="221"/>
      <c r="E274" s="221"/>
      <c r="F274" s="221"/>
      <c r="G274" s="181"/>
      <c r="H274" s="182"/>
      <c r="I274" s="164" t="s">
        <v>107</v>
      </c>
      <c r="J274" s="164"/>
      <c r="K274" s="164"/>
      <c r="L274" s="164"/>
      <c r="M274" s="183"/>
      <c r="N274" s="183"/>
      <c r="O274" s="184"/>
      <c r="P274" s="49"/>
    </row>
    <row r="275" spans="1:17" ht="19.5" customHeight="1" x14ac:dyDescent="0.45">
      <c r="A275" s="101">
        <v>1</v>
      </c>
      <c r="B275" s="227" t="s">
        <v>108</v>
      </c>
      <c r="C275" s="228"/>
      <c r="D275" s="101">
        <v>2</v>
      </c>
      <c r="E275" s="217" t="s">
        <v>109</v>
      </c>
      <c r="F275" s="217"/>
      <c r="G275" s="217"/>
      <c r="H275" s="217"/>
      <c r="I275" s="218"/>
      <c r="J275" s="101">
        <v>3</v>
      </c>
      <c r="K275" s="217" t="s">
        <v>110</v>
      </c>
      <c r="L275" s="218"/>
      <c r="M275" s="101">
        <v>4</v>
      </c>
      <c r="N275" s="217" t="s">
        <v>111</v>
      </c>
      <c r="O275" s="218"/>
      <c r="P275" s="118"/>
      <c r="Q275" s="40"/>
    </row>
    <row r="276" spans="1:17" ht="19.5" customHeight="1" x14ac:dyDescent="0.45">
      <c r="A276" s="101">
        <v>5</v>
      </c>
      <c r="B276" s="217" t="s">
        <v>112</v>
      </c>
      <c r="C276" s="218"/>
      <c r="D276" s="102">
        <v>6</v>
      </c>
      <c r="E276" s="219" t="s">
        <v>113</v>
      </c>
      <c r="F276" s="220"/>
      <c r="G276" s="101">
        <v>7</v>
      </c>
      <c r="H276" s="217" t="s">
        <v>114</v>
      </c>
      <c r="I276" s="218"/>
      <c r="J276" s="101">
        <v>8</v>
      </c>
      <c r="K276" s="103" t="s">
        <v>115</v>
      </c>
      <c r="L276" s="103"/>
      <c r="M276" s="101">
        <v>9</v>
      </c>
      <c r="N276" s="217" t="s">
        <v>116</v>
      </c>
      <c r="O276" s="218"/>
      <c r="P276" s="118"/>
      <c r="Q276" s="40"/>
    </row>
    <row r="277" spans="1:17" ht="19.5" customHeight="1" x14ac:dyDescent="0.45">
      <c r="A277" s="101">
        <v>10</v>
      </c>
      <c r="B277" s="217" t="s">
        <v>117</v>
      </c>
      <c r="C277" s="218"/>
      <c r="D277" s="102">
        <v>11</v>
      </c>
      <c r="E277" s="104" t="s">
        <v>118</v>
      </c>
      <c r="F277" s="105"/>
      <c r="G277" s="101"/>
      <c r="H277" s="103"/>
      <c r="I277" s="106"/>
      <c r="J277" s="101">
        <v>12</v>
      </c>
      <c r="K277" s="217" t="s">
        <v>119</v>
      </c>
      <c r="L277" s="217"/>
      <c r="M277" s="217"/>
      <c r="N277" s="217"/>
      <c r="O277" s="218"/>
      <c r="P277" s="118"/>
      <c r="Q277" s="40"/>
    </row>
    <row r="278" spans="1:17" ht="19.5" customHeight="1" x14ac:dyDescent="0.45">
      <c r="A278" s="101">
        <v>13</v>
      </c>
      <c r="B278" s="217" t="s">
        <v>120</v>
      </c>
      <c r="C278" s="218"/>
      <c r="D278" s="102">
        <v>14</v>
      </c>
      <c r="E278" s="219" t="s">
        <v>121</v>
      </c>
      <c r="F278" s="220"/>
      <c r="G278" s="101">
        <v>15</v>
      </c>
      <c r="H278" s="217" t="s">
        <v>122</v>
      </c>
      <c r="I278" s="218"/>
      <c r="J278" s="101"/>
      <c r="K278" s="103"/>
      <c r="L278" s="103"/>
      <c r="M278" s="107"/>
      <c r="N278" s="217"/>
      <c r="O278" s="218"/>
      <c r="P278" s="118"/>
      <c r="Q278" s="40"/>
    </row>
    <row r="279" spans="1:17" ht="31.5" customHeight="1" thickBot="1" x14ac:dyDescent="0.5">
      <c r="A279" s="232" t="s">
        <v>83</v>
      </c>
      <c r="B279" s="233"/>
      <c r="C279" s="234"/>
      <c r="D279" s="235"/>
      <c r="E279" s="235"/>
      <c r="F279" s="236"/>
      <c r="G279" s="57" t="s">
        <v>84</v>
      </c>
      <c r="H279" s="234"/>
      <c r="I279" s="236"/>
      <c r="J279" s="237" t="s">
        <v>85</v>
      </c>
      <c r="K279" s="238"/>
      <c r="L279" s="239"/>
      <c r="M279" s="240"/>
      <c r="N279" s="240"/>
      <c r="O279" s="241"/>
      <c r="P279" s="119"/>
    </row>
    <row r="280" spans="1:17" ht="24" customHeight="1" x14ac:dyDescent="0.45">
      <c r="A280" s="46" t="s">
        <v>47</v>
      </c>
      <c r="B280" s="49"/>
      <c r="C280" s="49"/>
      <c r="D280" s="49"/>
      <c r="E280" s="49"/>
      <c r="F280" s="49"/>
      <c r="G280" s="49"/>
      <c r="H280" s="49"/>
      <c r="J280" s="47"/>
      <c r="K280" s="47"/>
      <c r="L280" s="48"/>
      <c r="M280" s="48"/>
      <c r="N280" s="48"/>
      <c r="O280" s="48"/>
      <c r="P280" s="120"/>
    </row>
    <row r="281" spans="1:17" ht="18.75" customHeight="1" x14ac:dyDescent="0.45">
      <c r="G281" s="250" t="s">
        <v>86</v>
      </c>
      <c r="H281" s="250"/>
      <c r="I281" s="250"/>
    </row>
    <row r="282" spans="1:17" ht="18.75" customHeight="1" x14ac:dyDescent="0.45">
      <c r="A282" s="50"/>
      <c r="B282" s="50"/>
      <c r="C282" s="50"/>
      <c r="D282" s="50"/>
      <c r="E282" s="50"/>
      <c r="F282" s="50"/>
      <c r="G282" s="250"/>
      <c r="H282" s="250"/>
      <c r="I282" s="250"/>
      <c r="J282" s="50"/>
      <c r="K282" s="50"/>
      <c r="L282" s="50"/>
      <c r="M282" s="50"/>
      <c r="N282" s="50"/>
      <c r="O282" s="50"/>
    </row>
    <row r="283" spans="1:17" ht="19.2" x14ac:dyDescent="0.45">
      <c r="D283" s="165" t="s">
        <v>87</v>
      </c>
      <c r="E283" s="165"/>
      <c r="F283" s="165"/>
      <c r="G283" s="165"/>
      <c r="H283" s="165"/>
      <c r="I283" s="165"/>
      <c r="J283" s="165"/>
      <c r="K283" s="165"/>
      <c r="L283" s="165"/>
    </row>
    <row r="284" spans="1:17" ht="20.25" customHeight="1" thickBot="1" x14ac:dyDescent="0.5">
      <c r="C284" s="41"/>
      <c r="D284" s="41"/>
      <c r="E284" s="41"/>
      <c r="F284" s="41"/>
      <c r="G284" s="41"/>
      <c r="H284" s="41"/>
      <c r="I284" s="242" t="s">
        <v>51</v>
      </c>
      <c r="J284" s="242"/>
      <c r="K284" s="187" t="str">
        <f>K261</f>
        <v>2024/3/xx</v>
      </c>
      <c r="L284" s="187"/>
      <c r="M284" s="187"/>
      <c r="N284" s="187"/>
      <c r="O284" s="187"/>
      <c r="P284" s="121"/>
    </row>
    <row r="285" spans="1:17" ht="19.5" customHeight="1" x14ac:dyDescent="0.45">
      <c r="A285" s="166" t="s">
        <v>76</v>
      </c>
      <c r="B285" s="209"/>
      <c r="C285" s="210" t="str">
        <f>IF(B269="","",B269)</f>
        <v/>
      </c>
      <c r="D285" s="211"/>
      <c r="E285" s="212" t="str">
        <f>IF(D269="","",D269)</f>
        <v/>
      </c>
      <c r="F285" s="213"/>
      <c r="G285" s="214" t="s">
        <v>54</v>
      </c>
      <c r="H285" s="215"/>
      <c r="I285" s="216"/>
      <c r="J285" s="149">
        <f>K263</f>
        <v>45383</v>
      </c>
      <c r="K285" s="150"/>
      <c r="L285" s="150"/>
      <c r="M285" s="150"/>
      <c r="N285" s="150"/>
      <c r="O285" s="151"/>
      <c r="P285" s="122"/>
    </row>
    <row r="286" spans="1:17" ht="31.5" customHeight="1" thickBot="1" x14ac:dyDescent="0.5">
      <c r="A286" s="188" t="s">
        <v>77</v>
      </c>
      <c r="B286" s="189"/>
      <c r="C286" s="190" t="str">
        <f>IF(B270="","",B270)</f>
        <v/>
      </c>
      <c r="D286" s="191"/>
      <c r="E286" s="192" t="str">
        <f>IF(D270="","",D270)</f>
        <v/>
      </c>
      <c r="F286" s="193"/>
      <c r="G286" s="194" t="s">
        <v>53</v>
      </c>
      <c r="H286" s="195"/>
      <c r="I286" s="196"/>
      <c r="J286" s="197" t="str">
        <f>F263</f>
        <v>南部（浦和）</v>
      </c>
      <c r="K286" s="197"/>
      <c r="L286" s="197"/>
      <c r="M286" s="197"/>
      <c r="N286" s="197"/>
      <c r="O286" s="198"/>
      <c r="P286" s="122"/>
    </row>
    <row r="287" spans="1:17" ht="15.75" customHeight="1" x14ac:dyDescent="0.45">
      <c r="A287" s="199" t="s">
        <v>89</v>
      </c>
      <c r="B287" s="200"/>
      <c r="C287" s="200"/>
      <c r="D287" s="203" t="str">
        <f>IF(Q265=0,"",CHOOSE(Q265,"初段","二段","三段","四段","五段","六段","七段","八段","錬士","教士"))</f>
        <v/>
      </c>
      <c r="E287" s="204"/>
      <c r="F287" s="204"/>
      <c r="G287" s="204"/>
      <c r="H287" s="204"/>
      <c r="I287" s="204"/>
      <c r="J287" s="204"/>
      <c r="K287" s="204"/>
      <c r="L287" s="204"/>
      <c r="M287" s="205"/>
      <c r="N287" s="248" t="s">
        <v>90</v>
      </c>
      <c r="O287" s="249"/>
      <c r="P287" s="49"/>
    </row>
    <row r="288" spans="1:17" ht="24" customHeight="1" thickBot="1" x14ac:dyDescent="0.5">
      <c r="A288" s="201"/>
      <c r="B288" s="202"/>
      <c r="C288" s="202"/>
      <c r="D288" s="206"/>
      <c r="E288" s="207"/>
      <c r="F288" s="207"/>
      <c r="G288" s="207"/>
      <c r="H288" s="207"/>
      <c r="I288" s="207"/>
      <c r="J288" s="207"/>
      <c r="K288" s="207"/>
      <c r="L288" s="207"/>
      <c r="M288" s="208"/>
      <c r="N288" s="44" t="str">
        <f>IF(K265="○","形","")</f>
        <v/>
      </c>
      <c r="O288" s="51" t="str">
        <f>IF(L265="○","学科","")</f>
        <v/>
      </c>
      <c r="P288" s="49"/>
    </row>
    <row r="289" spans="1:17" ht="16.5" customHeight="1" x14ac:dyDescent="0.45">
      <c r="A289" s="152" t="s">
        <v>79</v>
      </c>
      <c r="B289" s="153"/>
      <c r="C289" s="153"/>
      <c r="D289" s="154" t="s">
        <v>80</v>
      </c>
      <c r="E289" s="154"/>
      <c r="F289" s="154"/>
      <c r="G289" s="154"/>
      <c r="H289" s="154"/>
      <c r="I289" s="154"/>
      <c r="J289" s="154"/>
      <c r="K289" s="154"/>
      <c r="L289" s="230" t="s">
        <v>81</v>
      </c>
      <c r="M289" s="230"/>
      <c r="N289" s="230"/>
      <c r="O289" s="231"/>
      <c r="P289" s="116"/>
    </row>
    <row r="290" spans="1:17" ht="27.75" customHeight="1" thickBot="1" x14ac:dyDescent="0.5">
      <c r="A290" s="229" t="str">
        <f>IF(A272="","",A272)</f>
        <v/>
      </c>
      <c r="B290" s="155"/>
      <c r="C290" s="155"/>
      <c r="D290" s="155" t="str">
        <f>IF(D272="","",D272)</f>
        <v/>
      </c>
      <c r="E290" s="155"/>
      <c r="F290" s="155"/>
      <c r="G290" s="155"/>
      <c r="H290" s="155"/>
      <c r="I290" s="155"/>
      <c r="J290" s="155"/>
      <c r="K290" s="155"/>
      <c r="L290" s="155" t="str">
        <f>IF(L272="","",L272)</f>
        <v/>
      </c>
      <c r="M290" s="155"/>
      <c r="N290" s="155"/>
      <c r="O290" s="156"/>
      <c r="P290" s="115"/>
    </row>
    <row r="291" spans="1:17" ht="30" customHeight="1" thickBot="1" x14ac:dyDescent="0.5">
      <c r="A291" s="258" t="s">
        <v>83</v>
      </c>
      <c r="B291" s="259"/>
      <c r="C291" s="260" t="str">
        <f>IF(C279="","",C279)</f>
        <v/>
      </c>
      <c r="D291" s="261"/>
      <c r="E291" s="261"/>
      <c r="F291" s="262"/>
      <c r="G291" s="58" t="s">
        <v>84</v>
      </c>
      <c r="H291" s="260" t="str">
        <f>IF(H279="","",H279)</f>
        <v/>
      </c>
      <c r="I291" s="263"/>
      <c r="J291" s="258" t="s">
        <v>85</v>
      </c>
      <c r="K291" s="259"/>
      <c r="L291" s="264" t="str">
        <f>IF(L279="","",L279)</f>
        <v/>
      </c>
      <c r="M291" s="264"/>
      <c r="N291" s="264"/>
      <c r="O291" s="265"/>
      <c r="P291" s="122"/>
    </row>
    <row r="292" spans="1:17" ht="11.25" customHeight="1" x14ac:dyDescent="0.45">
      <c r="G292" s="243" t="s">
        <v>125</v>
      </c>
      <c r="H292" s="243"/>
      <c r="I292" s="243"/>
      <c r="Q292" s="40"/>
    </row>
    <row r="293" spans="1:17" ht="11.25" customHeight="1" x14ac:dyDescent="0.45">
      <c r="A293" s="50"/>
      <c r="B293" s="50"/>
      <c r="C293" s="50"/>
      <c r="D293" s="50"/>
      <c r="E293" s="50"/>
      <c r="F293" s="50"/>
      <c r="G293" s="243"/>
      <c r="H293" s="243"/>
      <c r="I293" s="243"/>
      <c r="J293" s="50"/>
      <c r="K293" s="50"/>
      <c r="L293" s="50"/>
      <c r="M293" s="50"/>
      <c r="N293" s="50"/>
      <c r="O293" s="50"/>
      <c r="Q293" s="40"/>
    </row>
    <row r="294" spans="1:17" ht="30" customHeight="1" x14ac:dyDescent="0.45">
      <c r="D294" s="165" t="s">
        <v>126</v>
      </c>
      <c r="E294" s="165"/>
      <c r="F294" s="165"/>
      <c r="G294" s="165"/>
      <c r="H294" s="165"/>
      <c r="I294" s="165"/>
      <c r="J294" s="165"/>
      <c r="K294" s="165"/>
      <c r="L294" s="165"/>
      <c r="Q294" s="40"/>
    </row>
    <row r="295" spans="1:17" ht="13.5" customHeight="1" x14ac:dyDescent="0.45">
      <c r="A295" s="252" t="s">
        <v>127</v>
      </c>
      <c r="B295" s="253"/>
      <c r="C295" s="97" t="s">
        <v>128</v>
      </c>
      <c r="D295" s="97"/>
      <c r="E295" s="97"/>
      <c r="F295" s="97"/>
      <c r="G295" s="98"/>
      <c r="H295" s="97" t="s">
        <v>129</v>
      </c>
      <c r="I295" s="97"/>
      <c r="J295" s="97"/>
      <c r="K295" s="97"/>
      <c r="L295" s="98"/>
      <c r="M295" s="97" t="s">
        <v>130</v>
      </c>
      <c r="N295" s="97"/>
      <c r="O295" s="98"/>
      <c r="Q295" s="40"/>
    </row>
    <row r="296" spans="1:17" ht="13.2" x14ac:dyDescent="0.45">
      <c r="A296" s="254" t="str">
        <f>D287</f>
        <v/>
      </c>
      <c r="B296" s="255"/>
      <c r="C296" s="251" t="str">
        <f>C285</f>
        <v/>
      </c>
      <c r="D296" s="243"/>
      <c r="E296" s="243" t="str">
        <f>E285</f>
        <v/>
      </c>
      <c r="F296" s="243"/>
      <c r="G296" s="244"/>
      <c r="H296" s="247" t="str">
        <f>D290</f>
        <v/>
      </c>
      <c r="I296" s="245"/>
      <c r="J296" s="245"/>
      <c r="K296" s="245"/>
      <c r="L296" s="246"/>
      <c r="O296" s="84"/>
      <c r="Q296" s="40"/>
    </row>
    <row r="297" spans="1:17" ht="13.2" x14ac:dyDescent="0.45">
      <c r="A297" s="254"/>
      <c r="B297" s="255"/>
      <c r="C297" s="251" t="str">
        <f>C286</f>
        <v/>
      </c>
      <c r="D297" s="243"/>
      <c r="E297" s="243" t="str">
        <f>E286</f>
        <v/>
      </c>
      <c r="F297" s="243"/>
      <c r="G297" s="244"/>
      <c r="H297" s="40" t="s">
        <v>131</v>
      </c>
      <c r="L297" s="84"/>
      <c r="O297" s="84"/>
      <c r="Q297" s="40"/>
    </row>
    <row r="298" spans="1:17" ht="10.5" customHeight="1" x14ac:dyDescent="0.45">
      <c r="A298" s="256"/>
      <c r="B298" s="257"/>
      <c r="C298" s="247"/>
      <c r="D298" s="245"/>
      <c r="E298" s="245"/>
      <c r="F298" s="245"/>
      <c r="G298" s="246"/>
      <c r="H298" s="247" t="str">
        <f>L290</f>
        <v/>
      </c>
      <c r="I298" s="245"/>
      <c r="J298" s="245"/>
      <c r="K298" s="245"/>
      <c r="L298" s="246"/>
      <c r="M298" s="85"/>
      <c r="N298" s="85"/>
      <c r="O298" s="83"/>
      <c r="Q298" s="40"/>
    </row>
    <row r="299" spans="1:17" ht="13.2" x14ac:dyDescent="0.45">
      <c r="A299" s="40" t="s">
        <v>132</v>
      </c>
      <c r="Q299" s="40"/>
    </row>
    <row r="300" spans="1:17" ht="13.2" x14ac:dyDescent="0.45">
      <c r="A300" s="40" t="s">
        <v>133</v>
      </c>
      <c r="Q300" s="40"/>
    </row>
    <row r="301" spans="1:17" ht="13.2" x14ac:dyDescent="0.45">
      <c r="Q301" s="40"/>
    </row>
    <row r="302" spans="1:17" ht="24.75" customHeight="1" x14ac:dyDescent="0.45">
      <c r="C302" s="165" t="s">
        <v>134</v>
      </c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Q302" s="65">
        <v>18</v>
      </c>
    </row>
    <row r="303" spans="1:17" ht="14.25" customHeight="1" thickBot="1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7" ht="19.5" customHeight="1" x14ac:dyDescent="0.45">
      <c r="A304" s="166" t="s">
        <v>49</v>
      </c>
      <c r="B304" s="167"/>
      <c r="C304" s="168" t="s">
        <v>50</v>
      </c>
      <c r="D304" s="169"/>
      <c r="E304" s="170"/>
      <c r="F304" s="41"/>
      <c r="G304" s="41"/>
      <c r="H304" s="41"/>
      <c r="I304" s="242" t="s">
        <v>51</v>
      </c>
      <c r="J304" s="242"/>
      <c r="K304" s="187" t="str">
        <f>$K$3</f>
        <v>2024/3/xx</v>
      </c>
      <c r="L304" s="187"/>
      <c r="M304" s="187"/>
      <c r="N304" s="187"/>
      <c r="O304" s="187"/>
      <c r="P304" s="111"/>
      <c r="Q304" s="79"/>
    </row>
    <row r="305" spans="1:18" ht="24.75" customHeight="1" thickBot="1" x14ac:dyDescent="0.5">
      <c r="A305" s="176">
        <v>26</v>
      </c>
      <c r="B305" s="177"/>
      <c r="C305" s="178" t="s">
        <v>52</v>
      </c>
      <c r="D305" s="179"/>
      <c r="E305" s="180"/>
    </row>
    <row r="306" spans="1:18" ht="30" customHeight="1" thickBot="1" x14ac:dyDescent="0.5">
      <c r="A306" s="157" t="s">
        <v>123</v>
      </c>
      <c r="B306" s="158"/>
      <c r="C306" s="159"/>
      <c r="D306" s="160" t="s">
        <v>53</v>
      </c>
      <c r="E306" s="161"/>
      <c r="F306" s="162" t="str">
        <f>F263</f>
        <v>南部（浦和）</v>
      </c>
      <c r="G306" s="162"/>
      <c r="H306" s="163"/>
      <c r="I306" s="160" t="s">
        <v>54</v>
      </c>
      <c r="J306" s="164"/>
      <c r="K306" s="171">
        <f>$K$5</f>
        <v>45383</v>
      </c>
      <c r="L306" s="172"/>
      <c r="M306" s="173"/>
      <c r="N306" s="174"/>
      <c r="O306" s="175"/>
      <c r="P306" s="112"/>
    </row>
    <row r="307" spans="1:18" ht="23.25" customHeight="1" x14ac:dyDescent="0.45">
      <c r="A307" s="42" t="s">
        <v>55</v>
      </c>
      <c r="B307" s="45" t="s">
        <v>56</v>
      </c>
      <c r="C307" s="45" t="s">
        <v>57</v>
      </c>
      <c r="D307" s="45" t="s">
        <v>58</v>
      </c>
      <c r="E307" s="45" t="s">
        <v>59</v>
      </c>
      <c r="F307" s="45" t="s">
        <v>60</v>
      </c>
      <c r="G307" s="45" t="s">
        <v>61</v>
      </c>
      <c r="H307" s="45" t="s">
        <v>62</v>
      </c>
      <c r="I307" s="45" t="s">
        <v>63</v>
      </c>
      <c r="J307" s="43" t="s">
        <v>64</v>
      </c>
      <c r="K307" s="99" t="s">
        <v>106</v>
      </c>
      <c r="L307" s="100" t="s">
        <v>65</v>
      </c>
      <c r="M307" s="186" t="s">
        <v>66</v>
      </c>
      <c r="N307" s="186"/>
      <c r="O307" s="300"/>
      <c r="P307" s="49"/>
    </row>
    <row r="308" spans="1:18" ht="18.75" customHeight="1" thickBot="1" x14ac:dyDescent="0.5">
      <c r="A308" s="108"/>
      <c r="B308" s="108"/>
      <c r="C308" s="108"/>
      <c r="D308" s="109"/>
      <c r="E308" s="108"/>
      <c r="F308" s="108"/>
      <c r="G308" s="108"/>
      <c r="H308" s="108"/>
      <c r="I308" s="108"/>
      <c r="J308" s="110"/>
      <c r="K308" s="80"/>
      <c r="L308" s="81"/>
      <c r="M308" s="266"/>
      <c r="N308" s="266"/>
      <c r="O308" s="267"/>
      <c r="P308" s="113"/>
      <c r="Q308" s="65">
        <v>0</v>
      </c>
      <c r="R308" s="79" t="s">
        <v>124</v>
      </c>
    </row>
    <row r="309" spans="1:18" ht="19.5" customHeight="1" x14ac:dyDescent="0.45">
      <c r="A309" s="185" t="s">
        <v>67</v>
      </c>
      <c r="B309" s="186"/>
      <c r="C309" s="186"/>
      <c r="D309" s="186" t="s">
        <v>68</v>
      </c>
      <c r="E309" s="186"/>
      <c r="F309" s="186"/>
      <c r="G309" s="186"/>
      <c r="H309" s="186" t="s">
        <v>69</v>
      </c>
      <c r="I309" s="186"/>
      <c r="J309" s="186"/>
      <c r="K309" s="186"/>
      <c r="L309" s="301" t="s">
        <v>70</v>
      </c>
      <c r="M309" s="302"/>
      <c r="N309" s="302"/>
      <c r="O309" s="303"/>
      <c r="P309" s="114"/>
    </row>
    <row r="310" spans="1:18" ht="24" customHeight="1" thickBot="1" x14ac:dyDescent="0.5">
      <c r="A310" s="292"/>
      <c r="B310" s="225"/>
      <c r="C310" s="225"/>
      <c r="D310" s="293"/>
      <c r="E310" s="294"/>
      <c r="F310" s="294"/>
      <c r="G310" s="295"/>
      <c r="H310" s="225" t="s">
        <v>104</v>
      </c>
      <c r="I310" s="225"/>
      <c r="J310" s="225"/>
      <c r="K310" s="225"/>
      <c r="L310" s="296"/>
      <c r="M310" s="297"/>
      <c r="N310" s="297"/>
      <c r="O310" s="298"/>
      <c r="P310" s="49"/>
    </row>
    <row r="311" spans="1:18" ht="15" customHeight="1" x14ac:dyDescent="0.45">
      <c r="A311" s="185" t="s">
        <v>71</v>
      </c>
      <c r="B311" s="186"/>
      <c r="C311" s="186"/>
      <c r="D311" s="186"/>
      <c r="E311" s="186"/>
      <c r="F311" s="186" t="s">
        <v>72</v>
      </c>
      <c r="G311" s="186"/>
      <c r="H311" s="45" t="s">
        <v>73</v>
      </c>
      <c r="I311" s="271" t="s">
        <v>74</v>
      </c>
      <c r="J311" s="272"/>
      <c r="K311" s="272"/>
      <c r="L311" s="272"/>
      <c r="M311" s="299"/>
      <c r="N311" s="186" t="s">
        <v>75</v>
      </c>
      <c r="O311" s="300"/>
      <c r="P311" s="49"/>
    </row>
    <row r="312" spans="1:18" ht="16.5" customHeight="1" x14ac:dyDescent="0.45">
      <c r="A312" s="54" t="s">
        <v>76</v>
      </c>
      <c r="B312" s="276"/>
      <c r="C312" s="277"/>
      <c r="D312" s="278"/>
      <c r="E312" s="277"/>
      <c r="F312" s="279"/>
      <c r="G312" s="279"/>
      <c r="H312" s="82"/>
      <c r="I312" s="280"/>
      <c r="J312" s="281"/>
      <c r="K312" s="281"/>
      <c r="L312" s="281"/>
      <c r="M312" s="282"/>
      <c r="N312" s="286" t="str">
        <f>IF(OR(I312="",K306=""),"",DATEDIF(I312,K306,"y"))</f>
        <v/>
      </c>
      <c r="O312" s="287"/>
      <c r="P312" s="115"/>
    </row>
    <row r="313" spans="1:18" ht="34.5" customHeight="1" thickBot="1" x14ac:dyDescent="0.5">
      <c r="A313" s="55" t="s">
        <v>77</v>
      </c>
      <c r="B313" s="290"/>
      <c r="C313" s="236"/>
      <c r="D313" s="234"/>
      <c r="E313" s="236"/>
      <c r="F313" s="291"/>
      <c r="G313" s="291"/>
      <c r="H313" s="56" t="s">
        <v>78</v>
      </c>
      <c r="I313" s="283"/>
      <c r="J313" s="284"/>
      <c r="K313" s="284"/>
      <c r="L313" s="284"/>
      <c r="M313" s="285"/>
      <c r="N313" s="288"/>
      <c r="O313" s="289"/>
      <c r="P313" s="115"/>
    </row>
    <row r="314" spans="1:18" ht="15" customHeight="1" x14ac:dyDescent="0.45">
      <c r="A314" s="185" t="s">
        <v>79</v>
      </c>
      <c r="B314" s="186"/>
      <c r="C314" s="186"/>
      <c r="D314" s="268" t="s">
        <v>80</v>
      </c>
      <c r="E314" s="269"/>
      <c r="F314" s="269"/>
      <c r="G314" s="269"/>
      <c r="H314" s="269"/>
      <c r="I314" s="269"/>
      <c r="J314" s="269"/>
      <c r="K314" s="270"/>
      <c r="L314" s="271" t="s">
        <v>81</v>
      </c>
      <c r="M314" s="272"/>
      <c r="N314" s="272"/>
      <c r="O314" s="273"/>
      <c r="P314" s="116"/>
    </row>
    <row r="315" spans="1:18" ht="27.75" customHeight="1" thickBot="1" x14ac:dyDescent="0.5">
      <c r="A315" s="274"/>
      <c r="B315" s="275"/>
      <c r="C315" s="27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6"/>
      <c r="P315" s="117"/>
    </row>
    <row r="316" spans="1:18" ht="21" customHeight="1" thickBot="1" x14ac:dyDescent="0.5">
      <c r="A316" s="222" t="s">
        <v>174</v>
      </c>
      <c r="B316" s="223"/>
      <c r="C316" s="223"/>
      <c r="D316" s="223"/>
      <c r="E316" s="223"/>
      <c r="F316" s="223"/>
      <c r="G316" s="223"/>
      <c r="H316" s="223"/>
      <c r="I316" s="223"/>
      <c r="J316" s="223"/>
      <c r="K316" s="224"/>
      <c r="L316" s="225"/>
      <c r="M316" s="225"/>
      <c r="N316" s="225"/>
      <c r="O316" s="226"/>
      <c r="P316" s="117"/>
    </row>
    <row r="317" spans="1:18" ht="18" customHeight="1" thickBot="1" x14ac:dyDescent="0.5">
      <c r="A317" s="221" t="s">
        <v>82</v>
      </c>
      <c r="B317" s="221"/>
      <c r="C317" s="221"/>
      <c r="D317" s="221"/>
      <c r="E317" s="221"/>
      <c r="F317" s="221"/>
      <c r="G317" s="181"/>
      <c r="H317" s="182"/>
      <c r="I317" s="164" t="s">
        <v>107</v>
      </c>
      <c r="J317" s="164"/>
      <c r="K317" s="164"/>
      <c r="L317" s="164"/>
      <c r="M317" s="183"/>
      <c r="N317" s="183"/>
      <c r="O317" s="184"/>
      <c r="P317" s="49"/>
    </row>
    <row r="318" spans="1:18" ht="19.5" customHeight="1" x14ac:dyDescent="0.45">
      <c r="A318" s="101">
        <v>1</v>
      </c>
      <c r="B318" s="227" t="s">
        <v>108</v>
      </c>
      <c r="C318" s="228"/>
      <c r="D318" s="101">
        <v>2</v>
      </c>
      <c r="E318" s="217" t="s">
        <v>109</v>
      </c>
      <c r="F318" s="217"/>
      <c r="G318" s="217"/>
      <c r="H318" s="217"/>
      <c r="I318" s="218"/>
      <c r="J318" s="101">
        <v>3</v>
      </c>
      <c r="K318" s="217" t="s">
        <v>110</v>
      </c>
      <c r="L318" s="218"/>
      <c r="M318" s="101">
        <v>4</v>
      </c>
      <c r="N318" s="217" t="s">
        <v>111</v>
      </c>
      <c r="O318" s="218"/>
      <c r="P318" s="118"/>
      <c r="Q318" s="40"/>
    </row>
    <row r="319" spans="1:18" ht="19.5" customHeight="1" x14ac:dyDescent="0.45">
      <c r="A319" s="101">
        <v>5</v>
      </c>
      <c r="B319" s="217" t="s">
        <v>112</v>
      </c>
      <c r="C319" s="218"/>
      <c r="D319" s="102">
        <v>6</v>
      </c>
      <c r="E319" s="219" t="s">
        <v>113</v>
      </c>
      <c r="F319" s="220"/>
      <c r="G319" s="101">
        <v>7</v>
      </c>
      <c r="H319" s="217" t="s">
        <v>114</v>
      </c>
      <c r="I319" s="218"/>
      <c r="J319" s="101">
        <v>8</v>
      </c>
      <c r="K319" s="103" t="s">
        <v>115</v>
      </c>
      <c r="L319" s="103"/>
      <c r="M319" s="101">
        <v>9</v>
      </c>
      <c r="N319" s="217" t="s">
        <v>116</v>
      </c>
      <c r="O319" s="218"/>
      <c r="P319" s="118"/>
      <c r="Q319" s="40"/>
    </row>
    <row r="320" spans="1:18" ht="19.5" customHeight="1" x14ac:dyDescent="0.45">
      <c r="A320" s="101">
        <v>10</v>
      </c>
      <c r="B320" s="217" t="s">
        <v>117</v>
      </c>
      <c r="C320" s="218"/>
      <c r="D320" s="102">
        <v>11</v>
      </c>
      <c r="E320" s="104" t="s">
        <v>118</v>
      </c>
      <c r="F320" s="105"/>
      <c r="G320" s="101"/>
      <c r="H320" s="103"/>
      <c r="I320" s="106"/>
      <c r="J320" s="101">
        <v>12</v>
      </c>
      <c r="K320" s="217" t="s">
        <v>119</v>
      </c>
      <c r="L320" s="217"/>
      <c r="M320" s="217"/>
      <c r="N320" s="217"/>
      <c r="O320" s="218"/>
      <c r="P320" s="118"/>
      <c r="Q320" s="40"/>
    </row>
    <row r="321" spans="1:17" ht="19.5" customHeight="1" x14ac:dyDescent="0.45">
      <c r="A321" s="101">
        <v>13</v>
      </c>
      <c r="B321" s="217" t="s">
        <v>120</v>
      </c>
      <c r="C321" s="218"/>
      <c r="D321" s="102">
        <v>14</v>
      </c>
      <c r="E321" s="219" t="s">
        <v>121</v>
      </c>
      <c r="F321" s="220"/>
      <c r="G321" s="101">
        <v>15</v>
      </c>
      <c r="H321" s="217" t="s">
        <v>122</v>
      </c>
      <c r="I321" s="218"/>
      <c r="J321" s="101"/>
      <c r="K321" s="103"/>
      <c r="L321" s="103"/>
      <c r="M321" s="107"/>
      <c r="N321" s="217"/>
      <c r="O321" s="218"/>
      <c r="P321" s="118"/>
      <c r="Q321" s="40"/>
    </row>
    <row r="322" spans="1:17" ht="31.5" customHeight="1" thickBot="1" x14ac:dyDescent="0.5">
      <c r="A322" s="232" t="s">
        <v>83</v>
      </c>
      <c r="B322" s="233"/>
      <c r="C322" s="234"/>
      <c r="D322" s="235"/>
      <c r="E322" s="235"/>
      <c r="F322" s="236"/>
      <c r="G322" s="57" t="s">
        <v>84</v>
      </c>
      <c r="H322" s="234"/>
      <c r="I322" s="236"/>
      <c r="J322" s="237" t="s">
        <v>85</v>
      </c>
      <c r="K322" s="238"/>
      <c r="L322" s="239"/>
      <c r="M322" s="240"/>
      <c r="N322" s="240"/>
      <c r="O322" s="241"/>
      <c r="P322" s="119"/>
    </row>
    <row r="323" spans="1:17" ht="24" customHeight="1" x14ac:dyDescent="0.45">
      <c r="A323" s="46" t="s">
        <v>47</v>
      </c>
      <c r="B323" s="49"/>
      <c r="C323" s="49"/>
      <c r="D323" s="49"/>
      <c r="E323" s="49"/>
      <c r="F323" s="49"/>
      <c r="G323" s="49"/>
      <c r="H323" s="49"/>
      <c r="J323" s="47"/>
      <c r="K323" s="47"/>
      <c r="L323" s="48"/>
      <c r="M323" s="48"/>
      <c r="N323" s="48"/>
      <c r="O323" s="48"/>
      <c r="P323" s="120"/>
    </row>
    <row r="324" spans="1:17" ht="18.75" customHeight="1" x14ac:dyDescent="0.45">
      <c r="G324" s="250" t="s">
        <v>86</v>
      </c>
      <c r="H324" s="250"/>
      <c r="I324" s="250"/>
    </row>
    <row r="325" spans="1:17" ht="18.75" customHeight="1" x14ac:dyDescent="0.45">
      <c r="A325" s="50"/>
      <c r="B325" s="50"/>
      <c r="C325" s="50"/>
      <c r="D325" s="50"/>
      <c r="E325" s="50"/>
      <c r="F325" s="50"/>
      <c r="G325" s="250"/>
      <c r="H325" s="250"/>
      <c r="I325" s="250"/>
      <c r="J325" s="50"/>
      <c r="K325" s="50"/>
      <c r="L325" s="50"/>
      <c r="M325" s="50"/>
      <c r="N325" s="50"/>
      <c r="O325" s="50"/>
    </row>
    <row r="326" spans="1:17" ht="19.2" x14ac:dyDescent="0.45">
      <c r="D326" s="165" t="s">
        <v>87</v>
      </c>
      <c r="E326" s="165"/>
      <c r="F326" s="165"/>
      <c r="G326" s="165"/>
      <c r="H326" s="165"/>
      <c r="I326" s="165"/>
      <c r="J326" s="165"/>
      <c r="K326" s="165"/>
      <c r="L326" s="165"/>
    </row>
    <row r="327" spans="1:17" ht="20.25" customHeight="1" thickBot="1" x14ac:dyDescent="0.5">
      <c r="C327" s="41"/>
      <c r="D327" s="41"/>
      <c r="E327" s="41"/>
      <c r="F327" s="41"/>
      <c r="G327" s="41"/>
      <c r="H327" s="41"/>
      <c r="I327" s="242" t="s">
        <v>51</v>
      </c>
      <c r="J327" s="242"/>
      <c r="K327" s="187" t="str">
        <f>K304</f>
        <v>2024/3/xx</v>
      </c>
      <c r="L327" s="187"/>
      <c r="M327" s="187"/>
      <c r="N327" s="187"/>
      <c r="O327" s="187"/>
      <c r="P327" s="121"/>
    </row>
    <row r="328" spans="1:17" ht="19.5" customHeight="1" x14ac:dyDescent="0.45">
      <c r="A328" s="166" t="s">
        <v>76</v>
      </c>
      <c r="B328" s="209"/>
      <c r="C328" s="210" t="str">
        <f>IF(B312="","",B312)</f>
        <v/>
      </c>
      <c r="D328" s="211"/>
      <c r="E328" s="212" t="str">
        <f>IF(D312="","",D312)</f>
        <v/>
      </c>
      <c r="F328" s="213"/>
      <c r="G328" s="214" t="s">
        <v>54</v>
      </c>
      <c r="H328" s="215"/>
      <c r="I328" s="216"/>
      <c r="J328" s="149">
        <f>K306</f>
        <v>45383</v>
      </c>
      <c r="K328" s="150"/>
      <c r="L328" s="150"/>
      <c r="M328" s="150"/>
      <c r="N328" s="150"/>
      <c r="O328" s="151"/>
      <c r="P328" s="122"/>
    </row>
    <row r="329" spans="1:17" ht="31.5" customHeight="1" thickBot="1" x14ac:dyDescent="0.5">
      <c r="A329" s="188" t="s">
        <v>77</v>
      </c>
      <c r="B329" s="189"/>
      <c r="C329" s="190" t="str">
        <f>IF(B313="","",B313)</f>
        <v/>
      </c>
      <c r="D329" s="191"/>
      <c r="E329" s="192" t="str">
        <f>IF(D313="","",D313)</f>
        <v/>
      </c>
      <c r="F329" s="193"/>
      <c r="G329" s="194" t="s">
        <v>53</v>
      </c>
      <c r="H329" s="195"/>
      <c r="I329" s="196"/>
      <c r="J329" s="197" t="str">
        <f>F306</f>
        <v>南部（浦和）</v>
      </c>
      <c r="K329" s="197"/>
      <c r="L329" s="197"/>
      <c r="M329" s="197"/>
      <c r="N329" s="197"/>
      <c r="O329" s="198"/>
      <c r="P329" s="122"/>
    </row>
    <row r="330" spans="1:17" ht="15.75" customHeight="1" x14ac:dyDescent="0.45">
      <c r="A330" s="199" t="s">
        <v>89</v>
      </c>
      <c r="B330" s="200"/>
      <c r="C330" s="200"/>
      <c r="D330" s="203" t="str">
        <f>IF(Q308=0,"",CHOOSE(Q308,"初段","二段","三段","四段","五段","六段","七段","八段","錬士","教士"))</f>
        <v/>
      </c>
      <c r="E330" s="204"/>
      <c r="F330" s="204"/>
      <c r="G330" s="204"/>
      <c r="H330" s="204"/>
      <c r="I330" s="204"/>
      <c r="J330" s="204"/>
      <c r="K330" s="204"/>
      <c r="L330" s="204"/>
      <c r="M330" s="205"/>
      <c r="N330" s="248" t="s">
        <v>90</v>
      </c>
      <c r="O330" s="249"/>
      <c r="P330" s="49"/>
    </row>
    <row r="331" spans="1:17" ht="24" customHeight="1" thickBot="1" x14ac:dyDescent="0.5">
      <c r="A331" s="201"/>
      <c r="B331" s="202"/>
      <c r="C331" s="202"/>
      <c r="D331" s="206"/>
      <c r="E331" s="207"/>
      <c r="F331" s="207"/>
      <c r="G331" s="207"/>
      <c r="H331" s="207"/>
      <c r="I331" s="207"/>
      <c r="J331" s="207"/>
      <c r="K331" s="207"/>
      <c r="L331" s="207"/>
      <c r="M331" s="208"/>
      <c r="N331" s="44" t="str">
        <f>IF(K308="○","形","")</f>
        <v/>
      </c>
      <c r="O331" s="51" t="str">
        <f>IF(L308="○","学科","")</f>
        <v/>
      </c>
      <c r="P331" s="49"/>
    </row>
    <row r="332" spans="1:17" ht="16.5" customHeight="1" x14ac:dyDescent="0.45">
      <c r="A332" s="152" t="s">
        <v>79</v>
      </c>
      <c r="B332" s="153"/>
      <c r="C332" s="153"/>
      <c r="D332" s="154" t="s">
        <v>80</v>
      </c>
      <c r="E332" s="154"/>
      <c r="F332" s="154"/>
      <c r="G332" s="154"/>
      <c r="H332" s="154"/>
      <c r="I332" s="154"/>
      <c r="J332" s="154"/>
      <c r="K332" s="154"/>
      <c r="L332" s="230" t="s">
        <v>81</v>
      </c>
      <c r="M332" s="230"/>
      <c r="N332" s="230"/>
      <c r="O332" s="231"/>
      <c r="P332" s="116"/>
    </row>
    <row r="333" spans="1:17" ht="27.75" customHeight="1" thickBot="1" x14ac:dyDescent="0.5">
      <c r="A333" s="229" t="str">
        <f>IF(A315="","",A315)</f>
        <v/>
      </c>
      <c r="B333" s="155"/>
      <c r="C333" s="155"/>
      <c r="D333" s="155" t="str">
        <f>IF(D315="","",D315)</f>
        <v/>
      </c>
      <c r="E333" s="155"/>
      <c r="F333" s="155"/>
      <c r="G333" s="155"/>
      <c r="H333" s="155"/>
      <c r="I333" s="155"/>
      <c r="J333" s="155"/>
      <c r="K333" s="155"/>
      <c r="L333" s="155" t="str">
        <f>IF(L315="","",L315)</f>
        <v/>
      </c>
      <c r="M333" s="155"/>
      <c r="N333" s="155"/>
      <c r="O333" s="156"/>
      <c r="P333" s="115"/>
    </row>
    <row r="334" spans="1:17" ht="30" customHeight="1" thickBot="1" x14ac:dyDescent="0.5">
      <c r="A334" s="258" t="s">
        <v>83</v>
      </c>
      <c r="B334" s="259"/>
      <c r="C334" s="260" t="str">
        <f>IF(C322="","",C322)</f>
        <v/>
      </c>
      <c r="D334" s="261"/>
      <c r="E334" s="261"/>
      <c r="F334" s="262"/>
      <c r="G334" s="58" t="s">
        <v>84</v>
      </c>
      <c r="H334" s="260" t="str">
        <f>IF(H322="","",H322)</f>
        <v/>
      </c>
      <c r="I334" s="263"/>
      <c r="J334" s="258" t="s">
        <v>85</v>
      </c>
      <c r="K334" s="259"/>
      <c r="L334" s="264" t="str">
        <f>IF(L322="","",L322)</f>
        <v/>
      </c>
      <c r="M334" s="264"/>
      <c r="N334" s="264"/>
      <c r="O334" s="265"/>
      <c r="P334" s="122"/>
    </row>
    <row r="335" spans="1:17" ht="11.25" customHeight="1" x14ac:dyDescent="0.45">
      <c r="G335" s="243" t="s">
        <v>125</v>
      </c>
      <c r="H335" s="243"/>
      <c r="I335" s="243"/>
      <c r="Q335" s="40"/>
    </row>
    <row r="336" spans="1:17" ht="11.25" customHeight="1" x14ac:dyDescent="0.45">
      <c r="A336" s="50"/>
      <c r="B336" s="50"/>
      <c r="C336" s="50"/>
      <c r="D336" s="50"/>
      <c r="E336" s="50"/>
      <c r="F336" s="50"/>
      <c r="G336" s="243"/>
      <c r="H336" s="243"/>
      <c r="I336" s="243"/>
      <c r="J336" s="50"/>
      <c r="K336" s="50"/>
      <c r="L336" s="50"/>
      <c r="M336" s="50"/>
      <c r="N336" s="50"/>
      <c r="O336" s="50"/>
      <c r="Q336" s="40"/>
    </row>
    <row r="337" spans="1:18" ht="30" customHeight="1" x14ac:dyDescent="0.45">
      <c r="D337" s="165" t="s">
        <v>126</v>
      </c>
      <c r="E337" s="165"/>
      <c r="F337" s="165"/>
      <c r="G337" s="165"/>
      <c r="H337" s="165"/>
      <c r="I337" s="165"/>
      <c r="J337" s="165"/>
      <c r="K337" s="165"/>
      <c r="L337" s="165"/>
      <c r="Q337" s="40"/>
    </row>
    <row r="338" spans="1:18" ht="13.5" customHeight="1" x14ac:dyDescent="0.45">
      <c r="A338" s="252" t="s">
        <v>127</v>
      </c>
      <c r="B338" s="253"/>
      <c r="C338" s="97" t="s">
        <v>128</v>
      </c>
      <c r="D338" s="97"/>
      <c r="E338" s="97"/>
      <c r="F338" s="97"/>
      <c r="G338" s="98"/>
      <c r="H338" s="97" t="s">
        <v>129</v>
      </c>
      <c r="I338" s="97"/>
      <c r="J338" s="97"/>
      <c r="K338" s="97"/>
      <c r="L338" s="98"/>
      <c r="M338" s="97" t="s">
        <v>130</v>
      </c>
      <c r="N338" s="97"/>
      <c r="O338" s="98"/>
      <c r="Q338" s="40"/>
    </row>
    <row r="339" spans="1:18" ht="13.2" x14ac:dyDescent="0.45">
      <c r="A339" s="254" t="str">
        <f>D330</f>
        <v/>
      </c>
      <c r="B339" s="255"/>
      <c r="C339" s="251" t="str">
        <f>C328</f>
        <v/>
      </c>
      <c r="D339" s="243"/>
      <c r="E339" s="243" t="str">
        <f>E328</f>
        <v/>
      </c>
      <c r="F339" s="243"/>
      <c r="G339" s="244"/>
      <c r="H339" s="247" t="str">
        <f>D333</f>
        <v/>
      </c>
      <c r="I339" s="245"/>
      <c r="J339" s="245"/>
      <c r="K339" s="245"/>
      <c r="L339" s="246"/>
      <c r="O339" s="84"/>
      <c r="Q339" s="40"/>
    </row>
    <row r="340" spans="1:18" ht="13.2" x14ac:dyDescent="0.45">
      <c r="A340" s="254"/>
      <c r="B340" s="255"/>
      <c r="C340" s="251" t="str">
        <f>C329</f>
        <v/>
      </c>
      <c r="D340" s="243"/>
      <c r="E340" s="243" t="str">
        <f>E329</f>
        <v/>
      </c>
      <c r="F340" s="243"/>
      <c r="G340" s="244"/>
      <c r="H340" s="40" t="s">
        <v>131</v>
      </c>
      <c r="L340" s="84"/>
      <c r="O340" s="84"/>
      <c r="Q340" s="40"/>
    </row>
    <row r="341" spans="1:18" ht="10.5" customHeight="1" x14ac:dyDescent="0.45">
      <c r="A341" s="256"/>
      <c r="B341" s="257"/>
      <c r="C341" s="247"/>
      <c r="D341" s="245"/>
      <c r="E341" s="245"/>
      <c r="F341" s="245"/>
      <c r="G341" s="246"/>
      <c r="H341" s="247" t="str">
        <f>L333</f>
        <v/>
      </c>
      <c r="I341" s="245"/>
      <c r="J341" s="245"/>
      <c r="K341" s="245"/>
      <c r="L341" s="246"/>
      <c r="M341" s="85"/>
      <c r="N341" s="85"/>
      <c r="O341" s="83"/>
      <c r="Q341" s="40"/>
    </row>
    <row r="342" spans="1:18" ht="13.2" x14ac:dyDescent="0.45">
      <c r="A342" s="40" t="s">
        <v>132</v>
      </c>
      <c r="Q342" s="40"/>
    </row>
    <row r="343" spans="1:18" ht="13.2" x14ac:dyDescent="0.45">
      <c r="A343" s="40" t="s">
        <v>133</v>
      </c>
      <c r="Q343" s="40"/>
    </row>
    <row r="344" spans="1:18" ht="13.2" x14ac:dyDescent="0.45">
      <c r="Q344" s="40"/>
    </row>
    <row r="345" spans="1:18" ht="24.75" customHeight="1" x14ac:dyDescent="0.45">
      <c r="C345" s="165" t="s">
        <v>134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Q345" s="65">
        <v>19</v>
      </c>
    </row>
    <row r="346" spans="1:18" ht="14.25" customHeight="1" thickBot="1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8" ht="19.5" customHeight="1" x14ac:dyDescent="0.45">
      <c r="A347" s="166" t="s">
        <v>49</v>
      </c>
      <c r="B347" s="167"/>
      <c r="C347" s="168" t="s">
        <v>50</v>
      </c>
      <c r="D347" s="169"/>
      <c r="E347" s="170"/>
      <c r="F347" s="41"/>
      <c r="G347" s="41"/>
      <c r="H347" s="41"/>
      <c r="I347" s="242" t="s">
        <v>51</v>
      </c>
      <c r="J347" s="242"/>
      <c r="K347" s="187" t="str">
        <f>$K$3</f>
        <v>2024/3/xx</v>
      </c>
      <c r="L347" s="187"/>
      <c r="M347" s="187"/>
      <c r="N347" s="187"/>
      <c r="O347" s="187"/>
      <c r="P347" s="111"/>
      <c r="Q347" s="79"/>
    </row>
    <row r="348" spans="1:18" ht="24.75" customHeight="1" thickBot="1" x14ac:dyDescent="0.5">
      <c r="A348" s="176">
        <v>26</v>
      </c>
      <c r="B348" s="177"/>
      <c r="C348" s="178" t="s">
        <v>52</v>
      </c>
      <c r="D348" s="179"/>
      <c r="E348" s="180"/>
    </row>
    <row r="349" spans="1:18" ht="30" customHeight="1" thickBot="1" x14ac:dyDescent="0.5">
      <c r="A349" s="157" t="s">
        <v>123</v>
      </c>
      <c r="B349" s="158"/>
      <c r="C349" s="159"/>
      <c r="D349" s="160" t="s">
        <v>53</v>
      </c>
      <c r="E349" s="161"/>
      <c r="F349" s="162" t="str">
        <f>F306</f>
        <v>南部（浦和）</v>
      </c>
      <c r="G349" s="162"/>
      <c r="H349" s="163"/>
      <c r="I349" s="160" t="s">
        <v>54</v>
      </c>
      <c r="J349" s="164"/>
      <c r="K349" s="171">
        <f>$K$5</f>
        <v>45383</v>
      </c>
      <c r="L349" s="172"/>
      <c r="M349" s="173"/>
      <c r="N349" s="174"/>
      <c r="O349" s="175"/>
      <c r="P349" s="112"/>
    </row>
    <row r="350" spans="1:18" ht="23.25" customHeight="1" x14ac:dyDescent="0.45">
      <c r="A350" s="42" t="s">
        <v>55</v>
      </c>
      <c r="B350" s="45" t="s">
        <v>56</v>
      </c>
      <c r="C350" s="45" t="s">
        <v>57</v>
      </c>
      <c r="D350" s="45" t="s">
        <v>58</v>
      </c>
      <c r="E350" s="45" t="s">
        <v>59</v>
      </c>
      <c r="F350" s="45" t="s">
        <v>60</v>
      </c>
      <c r="G350" s="45" t="s">
        <v>61</v>
      </c>
      <c r="H350" s="45" t="s">
        <v>62</v>
      </c>
      <c r="I350" s="45" t="s">
        <v>63</v>
      </c>
      <c r="J350" s="43" t="s">
        <v>64</v>
      </c>
      <c r="K350" s="99" t="s">
        <v>106</v>
      </c>
      <c r="L350" s="100" t="s">
        <v>65</v>
      </c>
      <c r="M350" s="186" t="s">
        <v>66</v>
      </c>
      <c r="N350" s="186"/>
      <c r="O350" s="300"/>
      <c r="P350" s="49"/>
    </row>
    <row r="351" spans="1:18" ht="18.75" customHeight="1" thickBot="1" x14ac:dyDescent="0.5">
      <c r="A351" s="108"/>
      <c r="B351" s="108"/>
      <c r="C351" s="108"/>
      <c r="D351" s="109"/>
      <c r="E351" s="108"/>
      <c r="F351" s="108"/>
      <c r="G351" s="108"/>
      <c r="H351" s="108"/>
      <c r="I351" s="108"/>
      <c r="J351" s="110"/>
      <c r="K351" s="80"/>
      <c r="L351" s="81"/>
      <c r="M351" s="266"/>
      <c r="N351" s="266"/>
      <c r="O351" s="267"/>
      <c r="P351" s="113"/>
      <c r="Q351" s="65">
        <v>0</v>
      </c>
      <c r="R351" s="79" t="s">
        <v>124</v>
      </c>
    </row>
    <row r="352" spans="1:18" ht="19.5" customHeight="1" x14ac:dyDescent="0.45">
      <c r="A352" s="185" t="s">
        <v>67</v>
      </c>
      <c r="B352" s="186"/>
      <c r="C352" s="186"/>
      <c r="D352" s="186" t="s">
        <v>68</v>
      </c>
      <c r="E352" s="186"/>
      <c r="F352" s="186"/>
      <c r="G352" s="186"/>
      <c r="H352" s="186" t="s">
        <v>69</v>
      </c>
      <c r="I352" s="186"/>
      <c r="J352" s="186"/>
      <c r="K352" s="186"/>
      <c r="L352" s="301" t="s">
        <v>70</v>
      </c>
      <c r="M352" s="302"/>
      <c r="N352" s="302"/>
      <c r="O352" s="303"/>
      <c r="P352" s="114"/>
    </row>
    <row r="353" spans="1:17" ht="24" customHeight="1" thickBot="1" x14ac:dyDescent="0.5">
      <c r="A353" s="292"/>
      <c r="B353" s="225"/>
      <c r="C353" s="225"/>
      <c r="D353" s="293"/>
      <c r="E353" s="294"/>
      <c r="F353" s="294"/>
      <c r="G353" s="295"/>
      <c r="H353" s="225" t="s">
        <v>104</v>
      </c>
      <c r="I353" s="225"/>
      <c r="J353" s="225"/>
      <c r="K353" s="225"/>
      <c r="L353" s="296"/>
      <c r="M353" s="297"/>
      <c r="N353" s="297"/>
      <c r="O353" s="298"/>
      <c r="P353" s="49"/>
    </row>
    <row r="354" spans="1:17" ht="15" customHeight="1" x14ac:dyDescent="0.45">
      <c r="A354" s="185" t="s">
        <v>71</v>
      </c>
      <c r="B354" s="186"/>
      <c r="C354" s="186"/>
      <c r="D354" s="186"/>
      <c r="E354" s="186"/>
      <c r="F354" s="186" t="s">
        <v>72</v>
      </c>
      <c r="G354" s="186"/>
      <c r="H354" s="45" t="s">
        <v>73</v>
      </c>
      <c r="I354" s="271" t="s">
        <v>74</v>
      </c>
      <c r="J354" s="272"/>
      <c r="K354" s="272"/>
      <c r="L354" s="272"/>
      <c r="M354" s="299"/>
      <c r="N354" s="186" t="s">
        <v>75</v>
      </c>
      <c r="O354" s="300"/>
      <c r="P354" s="49"/>
    </row>
    <row r="355" spans="1:17" ht="16.5" customHeight="1" x14ac:dyDescent="0.45">
      <c r="A355" s="54" t="s">
        <v>76</v>
      </c>
      <c r="B355" s="276"/>
      <c r="C355" s="277"/>
      <c r="D355" s="278"/>
      <c r="E355" s="277"/>
      <c r="F355" s="279"/>
      <c r="G355" s="279"/>
      <c r="H355" s="82"/>
      <c r="I355" s="280"/>
      <c r="J355" s="281"/>
      <c r="K355" s="281"/>
      <c r="L355" s="281"/>
      <c r="M355" s="282"/>
      <c r="N355" s="286" t="str">
        <f>IF(OR(I355="",K349=""),"",DATEDIF(I355,K349,"y"))</f>
        <v/>
      </c>
      <c r="O355" s="287"/>
      <c r="P355" s="115"/>
    </row>
    <row r="356" spans="1:17" ht="34.5" customHeight="1" thickBot="1" x14ac:dyDescent="0.5">
      <c r="A356" s="55" t="s">
        <v>77</v>
      </c>
      <c r="B356" s="290"/>
      <c r="C356" s="236"/>
      <c r="D356" s="234"/>
      <c r="E356" s="236"/>
      <c r="F356" s="291"/>
      <c r="G356" s="291"/>
      <c r="H356" s="56" t="s">
        <v>78</v>
      </c>
      <c r="I356" s="283"/>
      <c r="J356" s="284"/>
      <c r="K356" s="284"/>
      <c r="L356" s="284"/>
      <c r="M356" s="285"/>
      <c r="N356" s="288"/>
      <c r="O356" s="289"/>
      <c r="P356" s="115"/>
    </row>
    <row r="357" spans="1:17" ht="15" customHeight="1" x14ac:dyDescent="0.45">
      <c r="A357" s="185" t="s">
        <v>79</v>
      </c>
      <c r="B357" s="186"/>
      <c r="C357" s="186"/>
      <c r="D357" s="268" t="s">
        <v>80</v>
      </c>
      <c r="E357" s="269"/>
      <c r="F357" s="269"/>
      <c r="G357" s="269"/>
      <c r="H357" s="269"/>
      <c r="I357" s="269"/>
      <c r="J357" s="269"/>
      <c r="K357" s="270"/>
      <c r="L357" s="271" t="s">
        <v>81</v>
      </c>
      <c r="M357" s="272"/>
      <c r="N357" s="272"/>
      <c r="O357" s="273"/>
      <c r="P357" s="116"/>
    </row>
    <row r="358" spans="1:17" ht="27.75" customHeight="1" thickBot="1" x14ac:dyDescent="0.5">
      <c r="A358" s="274"/>
      <c r="B358" s="275"/>
      <c r="C358" s="27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6"/>
      <c r="P358" s="117"/>
    </row>
    <row r="359" spans="1:17" ht="21" customHeight="1" thickBot="1" x14ac:dyDescent="0.5">
      <c r="A359" s="222" t="s">
        <v>174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4"/>
      <c r="L359" s="225"/>
      <c r="M359" s="225"/>
      <c r="N359" s="225"/>
      <c r="O359" s="226"/>
      <c r="P359" s="117"/>
    </row>
    <row r="360" spans="1:17" ht="18" customHeight="1" thickBot="1" x14ac:dyDescent="0.5">
      <c r="A360" s="221" t="s">
        <v>82</v>
      </c>
      <c r="B360" s="221"/>
      <c r="C360" s="221"/>
      <c r="D360" s="221"/>
      <c r="E360" s="221"/>
      <c r="F360" s="221"/>
      <c r="G360" s="181"/>
      <c r="H360" s="182"/>
      <c r="I360" s="164" t="s">
        <v>107</v>
      </c>
      <c r="J360" s="164"/>
      <c r="K360" s="164"/>
      <c r="L360" s="164"/>
      <c r="M360" s="183"/>
      <c r="N360" s="183"/>
      <c r="O360" s="184"/>
      <c r="P360" s="49"/>
    </row>
    <row r="361" spans="1:17" ht="19.5" customHeight="1" x14ac:dyDescent="0.45">
      <c r="A361" s="101">
        <v>1</v>
      </c>
      <c r="B361" s="227" t="s">
        <v>108</v>
      </c>
      <c r="C361" s="228"/>
      <c r="D361" s="101">
        <v>2</v>
      </c>
      <c r="E361" s="217" t="s">
        <v>109</v>
      </c>
      <c r="F361" s="217"/>
      <c r="G361" s="217"/>
      <c r="H361" s="217"/>
      <c r="I361" s="218"/>
      <c r="J361" s="101">
        <v>3</v>
      </c>
      <c r="K361" s="217" t="s">
        <v>110</v>
      </c>
      <c r="L361" s="218"/>
      <c r="M361" s="101">
        <v>4</v>
      </c>
      <c r="N361" s="217" t="s">
        <v>111</v>
      </c>
      <c r="O361" s="218"/>
      <c r="P361" s="118"/>
      <c r="Q361" s="40"/>
    </row>
    <row r="362" spans="1:17" ht="19.5" customHeight="1" x14ac:dyDescent="0.45">
      <c r="A362" s="101">
        <v>5</v>
      </c>
      <c r="B362" s="217" t="s">
        <v>112</v>
      </c>
      <c r="C362" s="218"/>
      <c r="D362" s="102">
        <v>6</v>
      </c>
      <c r="E362" s="219" t="s">
        <v>113</v>
      </c>
      <c r="F362" s="220"/>
      <c r="G362" s="101">
        <v>7</v>
      </c>
      <c r="H362" s="217" t="s">
        <v>114</v>
      </c>
      <c r="I362" s="218"/>
      <c r="J362" s="101">
        <v>8</v>
      </c>
      <c r="K362" s="103" t="s">
        <v>115</v>
      </c>
      <c r="L362" s="103"/>
      <c r="M362" s="101">
        <v>9</v>
      </c>
      <c r="N362" s="217" t="s">
        <v>116</v>
      </c>
      <c r="O362" s="218"/>
      <c r="P362" s="118"/>
      <c r="Q362" s="40"/>
    </row>
    <row r="363" spans="1:17" ht="19.5" customHeight="1" x14ac:dyDescent="0.45">
      <c r="A363" s="101">
        <v>10</v>
      </c>
      <c r="B363" s="217" t="s">
        <v>117</v>
      </c>
      <c r="C363" s="218"/>
      <c r="D363" s="102">
        <v>11</v>
      </c>
      <c r="E363" s="104" t="s">
        <v>118</v>
      </c>
      <c r="F363" s="105"/>
      <c r="G363" s="101"/>
      <c r="H363" s="103"/>
      <c r="I363" s="106"/>
      <c r="J363" s="101">
        <v>12</v>
      </c>
      <c r="K363" s="217" t="s">
        <v>119</v>
      </c>
      <c r="L363" s="217"/>
      <c r="M363" s="217"/>
      <c r="N363" s="217"/>
      <c r="O363" s="218"/>
      <c r="P363" s="118"/>
      <c r="Q363" s="40"/>
    </row>
    <row r="364" spans="1:17" ht="19.5" customHeight="1" x14ac:dyDescent="0.45">
      <c r="A364" s="101">
        <v>13</v>
      </c>
      <c r="B364" s="217" t="s">
        <v>120</v>
      </c>
      <c r="C364" s="218"/>
      <c r="D364" s="102">
        <v>14</v>
      </c>
      <c r="E364" s="219" t="s">
        <v>121</v>
      </c>
      <c r="F364" s="220"/>
      <c r="G364" s="101">
        <v>15</v>
      </c>
      <c r="H364" s="217" t="s">
        <v>122</v>
      </c>
      <c r="I364" s="218"/>
      <c r="J364" s="101"/>
      <c r="K364" s="103"/>
      <c r="L364" s="103"/>
      <c r="M364" s="107"/>
      <c r="N364" s="217"/>
      <c r="O364" s="218"/>
      <c r="P364" s="118"/>
      <c r="Q364" s="40"/>
    </row>
    <row r="365" spans="1:17" ht="31.5" customHeight="1" thickBot="1" x14ac:dyDescent="0.5">
      <c r="A365" s="232" t="s">
        <v>83</v>
      </c>
      <c r="B365" s="233"/>
      <c r="C365" s="234"/>
      <c r="D365" s="235"/>
      <c r="E365" s="235"/>
      <c r="F365" s="236"/>
      <c r="G365" s="57" t="s">
        <v>84</v>
      </c>
      <c r="H365" s="234"/>
      <c r="I365" s="236"/>
      <c r="J365" s="237" t="s">
        <v>85</v>
      </c>
      <c r="K365" s="238"/>
      <c r="L365" s="239"/>
      <c r="M365" s="240"/>
      <c r="N365" s="240"/>
      <c r="O365" s="241"/>
      <c r="P365" s="119"/>
    </row>
    <row r="366" spans="1:17" ht="24" customHeight="1" x14ac:dyDescent="0.45">
      <c r="A366" s="46" t="s">
        <v>47</v>
      </c>
      <c r="B366" s="49"/>
      <c r="C366" s="49"/>
      <c r="D366" s="49"/>
      <c r="E366" s="49"/>
      <c r="F366" s="49"/>
      <c r="G366" s="49"/>
      <c r="H366" s="49"/>
      <c r="J366" s="47"/>
      <c r="K366" s="47"/>
      <c r="L366" s="48"/>
      <c r="M366" s="48"/>
      <c r="N366" s="48"/>
      <c r="O366" s="48"/>
      <c r="P366" s="120"/>
    </row>
    <row r="367" spans="1:17" ht="18.75" customHeight="1" x14ac:dyDescent="0.45">
      <c r="G367" s="250" t="s">
        <v>86</v>
      </c>
      <c r="H367" s="250"/>
      <c r="I367" s="250"/>
    </row>
    <row r="368" spans="1:17" ht="18.75" customHeight="1" x14ac:dyDescent="0.45">
      <c r="A368" s="50"/>
      <c r="B368" s="50"/>
      <c r="C368" s="50"/>
      <c r="D368" s="50"/>
      <c r="E368" s="50"/>
      <c r="F368" s="50"/>
      <c r="G368" s="250"/>
      <c r="H368" s="250"/>
      <c r="I368" s="250"/>
      <c r="J368" s="50"/>
      <c r="K368" s="50"/>
      <c r="L368" s="50"/>
      <c r="M368" s="50"/>
      <c r="N368" s="50"/>
      <c r="O368" s="50"/>
    </row>
    <row r="369" spans="1:17" ht="19.2" x14ac:dyDescent="0.45">
      <c r="D369" s="165" t="s">
        <v>87</v>
      </c>
      <c r="E369" s="165"/>
      <c r="F369" s="165"/>
      <c r="G369" s="165"/>
      <c r="H369" s="165"/>
      <c r="I369" s="165"/>
      <c r="J369" s="165"/>
      <c r="K369" s="165"/>
      <c r="L369" s="165"/>
    </row>
    <row r="370" spans="1:17" ht="20.25" customHeight="1" thickBot="1" x14ac:dyDescent="0.5">
      <c r="C370" s="41"/>
      <c r="D370" s="41"/>
      <c r="E370" s="41"/>
      <c r="F370" s="41"/>
      <c r="G370" s="41"/>
      <c r="H370" s="41"/>
      <c r="I370" s="242" t="s">
        <v>51</v>
      </c>
      <c r="J370" s="242"/>
      <c r="K370" s="187" t="str">
        <f>K347</f>
        <v>2024/3/xx</v>
      </c>
      <c r="L370" s="187"/>
      <c r="M370" s="187"/>
      <c r="N370" s="187"/>
      <c r="O370" s="187"/>
      <c r="P370" s="121"/>
    </row>
    <row r="371" spans="1:17" ht="19.5" customHeight="1" x14ac:dyDescent="0.45">
      <c r="A371" s="166" t="s">
        <v>76</v>
      </c>
      <c r="B371" s="209"/>
      <c r="C371" s="210" t="str">
        <f>IF(B355="","",B355)</f>
        <v/>
      </c>
      <c r="D371" s="211"/>
      <c r="E371" s="212" t="str">
        <f>IF(D355="","",D355)</f>
        <v/>
      </c>
      <c r="F371" s="213"/>
      <c r="G371" s="214" t="s">
        <v>54</v>
      </c>
      <c r="H371" s="215"/>
      <c r="I371" s="216"/>
      <c r="J371" s="149">
        <f>K349</f>
        <v>45383</v>
      </c>
      <c r="K371" s="150"/>
      <c r="L371" s="150"/>
      <c r="M371" s="150"/>
      <c r="N371" s="150"/>
      <c r="O371" s="151"/>
      <c r="P371" s="122"/>
    </row>
    <row r="372" spans="1:17" ht="31.5" customHeight="1" thickBot="1" x14ac:dyDescent="0.5">
      <c r="A372" s="188" t="s">
        <v>77</v>
      </c>
      <c r="B372" s="189"/>
      <c r="C372" s="190" t="str">
        <f>IF(B356="","",B356)</f>
        <v/>
      </c>
      <c r="D372" s="191"/>
      <c r="E372" s="192" t="str">
        <f>IF(D356="","",D356)</f>
        <v/>
      </c>
      <c r="F372" s="193"/>
      <c r="G372" s="194" t="s">
        <v>53</v>
      </c>
      <c r="H372" s="195"/>
      <c r="I372" s="196"/>
      <c r="J372" s="197" t="str">
        <f>F349</f>
        <v>南部（浦和）</v>
      </c>
      <c r="K372" s="197"/>
      <c r="L372" s="197"/>
      <c r="M372" s="197"/>
      <c r="N372" s="197"/>
      <c r="O372" s="198"/>
      <c r="P372" s="122"/>
    </row>
    <row r="373" spans="1:17" ht="15.75" customHeight="1" x14ac:dyDescent="0.45">
      <c r="A373" s="199" t="s">
        <v>89</v>
      </c>
      <c r="B373" s="200"/>
      <c r="C373" s="200"/>
      <c r="D373" s="203" t="str">
        <f>IF(Q351=0,"",CHOOSE(Q351,"初段","二段","三段","四段","五段","六段","七段","八段","錬士","教士"))</f>
        <v/>
      </c>
      <c r="E373" s="204"/>
      <c r="F373" s="204"/>
      <c r="G373" s="204"/>
      <c r="H373" s="204"/>
      <c r="I373" s="204"/>
      <c r="J373" s="204"/>
      <c r="K373" s="204"/>
      <c r="L373" s="204"/>
      <c r="M373" s="205"/>
      <c r="N373" s="248" t="s">
        <v>90</v>
      </c>
      <c r="O373" s="249"/>
      <c r="P373" s="49"/>
    </row>
    <row r="374" spans="1:17" ht="24" customHeight="1" thickBot="1" x14ac:dyDescent="0.5">
      <c r="A374" s="201"/>
      <c r="B374" s="202"/>
      <c r="C374" s="202"/>
      <c r="D374" s="206"/>
      <c r="E374" s="207"/>
      <c r="F374" s="207"/>
      <c r="G374" s="207"/>
      <c r="H374" s="207"/>
      <c r="I374" s="207"/>
      <c r="J374" s="207"/>
      <c r="K374" s="207"/>
      <c r="L374" s="207"/>
      <c r="M374" s="208"/>
      <c r="N374" s="44" t="str">
        <f>IF(K351="○","形","")</f>
        <v/>
      </c>
      <c r="O374" s="51" t="str">
        <f>IF(L351="○","学科","")</f>
        <v/>
      </c>
      <c r="P374" s="49"/>
    </row>
    <row r="375" spans="1:17" ht="16.5" customHeight="1" x14ac:dyDescent="0.45">
      <c r="A375" s="152" t="s">
        <v>79</v>
      </c>
      <c r="B375" s="153"/>
      <c r="C375" s="153"/>
      <c r="D375" s="154" t="s">
        <v>80</v>
      </c>
      <c r="E375" s="154"/>
      <c r="F375" s="154"/>
      <c r="G375" s="154"/>
      <c r="H375" s="154"/>
      <c r="I375" s="154"/>
      <c r="J375" s="154"/>
      <c r="K375" s="154"/>
      <c r="L375" s="230" t="s">
        <v>81</v>
      </c>
      <c r="M375" s="230"/>
      <c r="N375" s="230"/>
      <c r="O375" s="231"/>
      <c r="P375" s="116"/>
    </row>
    <row r="376" spans="1:17" ht="27.75" customHeight="1" thickBot="1" x14ac:dyDescent="0.5">
      <c r="A376" s="229" t="str">
        <f>IF(A358="","",A358)</f>
        <v/>
      </c>
      <c r="B376" s="155"/>
      <c r="C376" s="155"/>
      <c r="D376" s="155" t="str">
        <f>IF(D358="","",D358)</f>
        <v/>
      </c>
      <c r="E376" s="155"/>
      <c r="F376" s="155"/>
      <c r="G376" s="155"/>
      <c r="H376" s="155"/>
      <c r="I376" s="155"/>
      <c r="J376" s="155"/>
      <c r="K376" s="155"/>
      <c r="L376" s="155" t="str">
        <f>IF(L358="","",L358)</f>
        <v/>
      </c>
      <c r="M376" s="155"/>
      <c r="N376" s="155"/>
      <c r="O376" s="156"/>
      <c r="P376" s="115"/>
    </row>
    <row r="377" spans="1:17" ht="30" customHeight="1" thickBot="1" x14ac:dyDescent="0.5">
      <c r="A377" s="258" t="s">
        <v>83</v>
      </c>
      <c r="B377" s="259"/>
      <c r="C377" s="260" t="str">
        <f>IF(C365="","",C365)</f>
        <v/>
      </c>
      <c r="D377" s="261"/>
      <c r="E377" s="261"/>
      <c r="F377" s="262"/>
      <c r="G377" s="58" t="s">
        <v>84</v>
      </c>
      <c r="H377" s="260" t="str">
        <f>IF(H365="","",H365)</f>
        <v/>
      </c>
      <c r="I377" s="263"/>
      <c r="J377" s="258" t="s">
        <v>85</v>
      </c>
      <c r="K377" s="259"/>
      <c r="L377" s="264" t="str">
        <f>IF(L365="","",L365)</f>
        <v/>
      </c>
      <c r="M377" s="264"/>
      <c r="N377" s="264"/>
      <c r="O377" s="265"/>
      <c r="P377" s="122"/>
    </row>
    <row r="378" spans="1:17" ht="11.25" customHeight="1" x14ac:dyDescent="0.45">
      <c r="G378" s="243" t="s">
        <v>125</v>
      </c>
      <c r="H378" s="243"/>
      <c r="I378" s="243"/>
      <c r="Q378" s="40"/>
    </row>
    <row r="379" spans="1:17" ht="11.25" customHeight="1" x14ac:dyDescent="0.45">
      <c r="A379" s="50"/>
      <c r="B379" s="50"/>
      <c r="C379" s="50"/>
      <c r="D379" s="50"/>
      <c r="E379" s="50"/>
      <c r="F379" s="50"/>
      <c r="G379" s="243"/>
      <c r="H379" s="243"/>
      <c r="I379" s="243"/>
      <c r="J379" s="50"/>
      <c r="K379" s="50"/>
      <c r="L379" s="50"/>
      <c r="M379" s="50"/>
      <c r="N379" s="50"/>
      <c r="O379" s="50"/>
      <c r="Q379" s="40"/>
    </row>
    <row r="380" spans="1:17" ht="30" customHeight="1" x14ac:dyDescent="0.45">
      <c r="D380" s="165" t="s">
        <v>126</v>
      </c>
      <c r="E380" s="165"/>
      <c r="F380" s="165"/>
      <c r="G380" s="165"/>
      <c r="H380" s="165"/>
      <c r="I380" s="165"/>
      <c r="J380" s="165"/>
      <c r="K380" s="165"/>
      <c r="L380" s="165"/>
      <c r="Q380" s="40"/>
    </row>
    <row r="381" spans="1:17" ht="13.5" customHeight="1" x14ac:dyDescent="0.45">
      <c r="A381" s="252" t="s">
        <v>127</v>
      </c>
      <c r="B381" s="253"/>
      <c r="C381" s="97" t="s">
        <v>128</v>
      </c>
      <c r="D381" s="97"/>
      <c r="E381" s="97"/>
      <c r="F381" s="97"/>
      <c r="G381" s="98"/>
      <c r="H381" s="97" t="s">
        <v>129</v>
      </c>
      <c r="I381" s="97"/>
      <c r="J381" s="97"/>
      <c r="K381" s="97"/>
      <c r="L381" s="98"/>
      <c r="M381" s="97" t="s">
        <v>130</v>
      </c>
      <c r="N381" s="97"/>
      <c r="O381" s="98"/>
      <c r="Q381" s="40"/>
    </row>
    <row r="382" spans="1:17" ht="13.2" x14ac:dyDescent="0.45">
      <c r="A382" s="254" t="str">
        <f>D373</f>
        <v/>
      </c>
      <c r="B382" s="255"/>
      <c r="C382" s="251" t="str">
        <f>C371</f>
        <v/>
      </c>
      <c r="D382" s="243"/>
      <c r="E382" s="243" t="str">
        <f>E371</f>
        <v/>
      </c>
      <c r="F382" s="243"/>
      <c r="G382" s="244"/>
      <c r="H382" s="247" t="str">
        <f>D376</f>
        <v/>
      </c>
      <c r="I382" s="245"/>
      <c r="J382" s="245"/>
      <c r="K382" s="245"/>
      <c r="L382" s="246"/>
      <c r="O382" s="84"/>
      <c r="Q382" s="40"/>
    </row>
    <row r="383" spans="1:17" ht="13.2" x14ac:dyDescent="0.45">
      <c r="A383" s="254"/>
      <c r="B383" s="255"/>
      <c r="C383" s="251" t="str">
        <f>C372</f>
        <v/>
      </c>
      <c r="D383" s="243"/>
      <c r="E383" s="243" t="str">
        <f>E372</f>
        <v/>
      </c>
      <c r="F383" s="243"/>
      <c r="G383" s="244"/>
      <c r="H383" s="40" t="s">
        <v>131</v>
      </c>
      <c r="L383" s="84"/>
      <c r="O383" s="84"/>
      <c r="Q383" s="40"/>
    </row>
    <row r="384" spans="1:17" ht="10.5" customHeight="1" x14ac:dyDescent="0.45">
      <c r="A384" s="256"/>
      <c r="B384" s="257"/>
      <c r="C384" s="247"/>
      <c r="D384" s="245"/>
      <c r="E384" s="245"/>
      <c r="F384" s="245"/>
      <c r="G384" s="246"/>
      <c r="H384" s="247" t="str">
        <f>L376</f>
        <v/>
      </c>
      <c r="I384" s="245"/>
      <c r="J384" s="245"/>
      <c r="K384" s="245"/>
      <c r="L384" s="246"/>
      <c r="M384" s="85"/>
      <c r="N384" s="85"/>
      <c r="O384" s="83"/>
      <c r="Q384" s="40"/>
    </row>
    <row r="385" spans="1:18" ht="13.2" x14ac:dyDescent="0.45">
      <c r="A385" s="40" t="s">
        <v>132</v>
      </c>
      <c r="Q385" s="40"/>
    </row>
    <row r="386" spans="1:18" ht="13.2" x14ac:dyDescent="0.45">
      <c r="A386" s="40" t="s">
        <v>133</v>
      </c>
      <c r="Q386" s="40"/>
    </row>
    <row r="387" spans="1:18" ht="13.2" x14ac:dyDescent="0.45">
      <c r="Q387" s="40"/>
    </row>
    <row r="388" spans="1:18" ht="24.75" customHeight="1" x14ac:dyDescent="0.45">
      <c r="C388" s="165" t="s">
        <v>134</v>
      </c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Q388" s="65">
        <v>20</v>
      </c>
    </row>
    <row r="389" spans="1:18" ht="14.25" customHeight="1" thickBot="1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8" ht="19.5" customHeight="1" x14ac:dyDescent="0.45">
      <c r="A390" s="166" t="s">
        <v>49</v>
      </c>
      <c r="B390" s="167"/>
      <c r="C390" s="168" t="s">
        <v>50</v>
      </c>
      <c r="D390" s="169"/>
      <c r="E390" s="170"/>
      <c r="F390" s="41"/>
      <c r="G390" s="41"/>
      <c r="H390" s="41"/>
      <c r="I390" s="242" t="s">
        <v>51</v>
      </c>
      <c r="J390" s="242"/>
      <c r="K390" s="187" t="str">
        <f>$K$3</f>
        <v>2024/3/xx</v>
      </c>
      <c r="L390" s="187"/>
      <c r="M390" s="187"/>
      <c r="N390" s="187"/>
      <c r="O390" s="187"/>
      <c r="P390" s="111"/>
      <c r="Q390" s="79"/>
    </row>
    <row r="391" spans="1:18" ht="24.75" customHeight="1" thickBot="1" x14ac:dyDescent="0.5">
      <c r="A391" s="176">
        <v>26</v>
      </c>
      <c r="B391" s="177"/>
      <c r="C391" s="178" t="s">
        <v>52</v>
      </c>
      <c r="D391" s="179"/>
      <c r="E391" s="180"/>
    </row>
    <row r="392" spans="1:18" ht="30" customHeight="1" thickBot="1" x14ac:dyDescent="0.5">
      <c r="A392" s="157" t="s">
        <v>123</v>
      </c>
      <c r="B392" s="158"/>
      <c r="C392" s="159"/>
      <c r="D392" s="160" t="s">
        <v>53</v>
      </c>
      <c r="E392" s="161"/>
      <c r="F392" s="162" t="str">
        <f>F349</f>
        <v>南部（浦和）</v>
      </c>
      <c r="G392" s="162"/>
      <c r="H392" s="163"/>
      <c r="I392" s="160" t="s">
        <v>54</v>
      </c>
      <c r="J392" s="164"/>
      <c r="K392" s="171">
        <f>$K$5</f>
        <v>45383</v>
      </c>
      <c r="L392" s="172"/>
      <c r="M392" s="173"/>
      <c r="N392" s="174"/>
      <c r="O392" s="175"/>
      <c r="P392" s="112"/>
    </row>
    <row r="393" spans="1:18" ht="23.25" customHeight="1" x14ac:dyDescent="0.45">
      <c r="A393" s="42" t="s">
        <v>55</v>
      </c>
      <c r="B393" s="45" t="s">
        <v>56</v>
      </c>
      <c r="C393" s="45" t="s">
        <v>57</v>
      </c>
      <c r="D393" s="45" t="s">
        <v>58</v>
      </c>
      <c r="E393" s="45" t="s">
        <v>59</v>
      </c>
      <c r="F393" s="45" t="s">
        <v>60</v>
      </c>
      <c r="G393" s="45" t="s">
        <v>61</v>
      </c>
      <c r="H393" s="45" t="s">
        <v>62</v>
      </c>
      <c r="I393" s="45" t="s">
        <v>63</v>
      </c>
      <c r="J393" s="43" t="s">
        <v>64</v>
      </c>
      <c r="K393" s="99" t="s">
        <v>106</v>
      </c>
      <c r="L393" s="100" t="s">
        <v>65</v>
      </c>
      <c r="M393" s="186" t="s">
        <v>66</v>
      </c>
      <c r="N393" s="186"/>
      <c r="O393" s="300"/>
      <c r="P393" s="49"/>
    </row>
    <row r="394" spans="1:18" ht="18.75" customHeight="1" thickBot="1" x14ac:dyDescent="0.5">
      <c r="A394" s="108"/>
      <c r="B394" s="108"/>
      <c r="C394" s="108"/>
      <c r="D394" s="109"/>
      <c r="E394" s="108"/>
      <c r="F394" s="108"/>
      <c r="G394" s="108"/>
      <c r="H394" s="108"/>
      <c r="I394" s="108"/>
      <c r="J394" s="110"/>
      <c r="K394" s="80"/>
      <c r="L394" s="81"/>
      <c r="M394" s="266"/>
      <c r="N394" s="266"/>
      <c r="O394" s="267"/>
      <c r="P394" s="113"/>
      <c r="Q394" s="65">
        <v>0</v>
      </c>
      <c r="R394" s="79" t="s">
        <v>124</v>
      </c>
    </row>
    <row r="395" spans="1:18" ht="19.5" customHeight="1" x14ac:dyDescent="0.45">
      <c r="A395" s="185" t="s">
        <v>67</v>
      </c>
      <c r="B395" s="186"/>
      <c r="C395" s="186"/>
      <c r="D395" s="186" t="s">
        <v>68</v>
      </c>
      <c r="E395" s="186"/>
      <c r="F395" s="186"/>
      <c r="G395" s="186"/>
      <c r="H395" s="186" t="s">
        <v>69</v>
      </c>
      <c r="I395" s="186"/>
      <c r="J395" s="186"/>
      <c r="K395" s="186"/>
      <c r="L395" s="301" t="s">
        <v>70</v>
      </c>
      <c r="M395" s="302"/>
      <c r="N395" s="302"/>
      <c r="O395" s="303"/>
      <c r="P395" s="114"/>
    </row>
    <row r="396" spans="1:18" ht="24" customHeight="1" thickBot="1" x14ac:dyDescent="0.5">
      <c r="A396" s="292"/>
      <c r="B396" s="225"/>
      <c r="C396" s="225"/>
      <c r="D396" s="293"/>
      <c r="E396" s="294"/>
      <c r="F396" s="294"/>
      <c r="G396" s="295"/>
      <c r="H396" s="225" t="s">
        <v>104</v>
      </c>
      <c r="I396" s="225"/>
      <c r="J396" s="225"/>
      <c r="K396" s="225"/>
      <c r="L396" s="296"/>
      <c r="M396" s="297"/>
      <c r="N396" s="297"/>
      <c r="O396" s="298"/>
      <c r="P396" s="49"/>
    </row>
    <row r="397" spans="1:18" ht="15" customHeight="1" x14ac:dyDescent="0.45">
      <c r="A397" s="185" t="s">
        <v>71</v>
      </c>
      <c r="B397" s="186"/>
      <c r="C397" s="186"/>
      <c r="D397" s="186"/>
      <c r="E397" s="186"/>
      <c r="F397" s="186" t="s">
        <v>72</v>
      </c>
      <c r="G397" s="186"/>
      <c r="H397" s="45" t="s">
        <v>73</v>
      </c>
      <c r="I397" s="271" t="s">
        <v>74</v>
      </c>
      <c r="J397" s="272"/>
      <c r="K397" s="272"/>
      <c r="L397" s="272"/>
      <c r="M397" s="299"/>
      <c r="N397" s="186" t="s">
        <v>75</v>
      </c>
      <c r="O397" s="300"/>
      <c r="P397" s="49"/>
    </row>
    <row r="398" spans="1:18" ht="16.5" customHeight="1" x14ac:dyDescent="0.45">
      <c r="A398" s="54" t="s">
        <v>76</v>
      </c>
      <c r="B398" s="276"/>
      <c r="C398" s="277"/>
      <c r="D398" s="278"/>
      <c r="E398" s="277"/>
      <c r="F398" s="279"/>
      <c r="G398" s="279"/>
      <c r="H398" s="82"/>
      <c r="I398" s="280"/>
      <c r="J398" s="281"/>
      <c r="K398" s="281"/>
      <c r="L398" s="281"/>
      <c r="M398" s="282"/>
      <c r="N398" s="286" t="str">
        <f>IF(OR(I398="",K392=""),"",DATEDIF(I398,K392,"y"))</f>
        <v/>
      </c>
      <c r="O398" s="287"/>
      <c r="P398" s="115"/>
    </row>
    <row r="399" spans="1:18" ht="34.5" customHeight="1" thickBot="1" x14ac:dyDescent="0.5">
      <c r="A399" s="55" t="s">
        <v>77</v>
      </c>
      <c r="B399" s="290"/>
      <c r="C399" s="236"/>
      <c r="D399" s="234"/>
      <c r="E399" s="236"/>
      <c r="F399" s="291"/>
      <c r="G399" s="291"/>
      <c r="H399" s="56" t="s">
        <v>78</v>
      </c>
      <c r="I399" s="283"/>
      <c r="J399" s="284"/>
      <c r="K399" s="284"/>
      <c r="L399" s="284"/>
      <c r="M399" s="285"/>
      <c r="N399" s="288"/>
      <c r="O399" s="289"/>
      <c r="P399" s="115"/>
    </row>
    <row r="400" spans="1:18" ht="15" customHeight="1" x14ac:dyDescent="0.45">
      <c r="A400" s="185" t="s">
        <v>79</v>
      </c>
      <c r="B400" s="186"/>
      <c r="C400" s="186"/>
      <c r="D400" s="268" t="s">
        <v>80</v>
      </c>
      <c r="E400" s="269"/>
      <c r="F400" s="269"/>
      <c r="G400" s="269"/>
      <c r="H400" s="269"/>
      <c r="I400" s="269"/>
      <c r="J400" s="269"/>
      <c r="K400" s="270"/>
      <c r="L400" s="271" t="s">
        <v>81</v>
      </c>
      <c r="M400" s="272"/>
      <c r="N400" s="272"/>
      <c r="O400" s="273"/>
      <c r="P400" s="116"/>
    </row>
    <row r="401" spans="1:17" ht="27.75" customHeight="1" thickBot="1" x14ac:dyDescent="0.5">
      <c r="A401" s="274"/>
      <c r="B401" s="275"/>
      <c r="C401" s="27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6"/>
      <c r="P401" s="117"/>
    </row>
    <row r="402" spans="1:17" ht="21" customHeight="1" thickBot="1" x14ac:dyDescent="0.5">
      <c r="A402" s="222" t="s">
        <v>174</v>
      </c>
      <c r="B402" s="223"/>
      <c r="C402" s="223"/>
      <c r="D402" s="223"/>
      <c r="E402" s="223"/>
      <c r="F402" s="223"/>
      <c r="G402" s="223"/>
      <c r="H402" s="223"/>
      <c r="I402" s="223"/>
      <c r="J402" s="223"/>
      <c r="K402" s="224"/>
      <c r="L402" s="225"/>
      <c r="M402" s="225"/>
      <c r="N402" s="225"/>
      <c r="O402" s="226"/>
      <c r="P402" s="117"/>
    </row>
    <row r="403" spans="1:17" ht="18" customHeight="1" thickBot="1" x14ac:dyDescent="0.5">
      <c r="A403" s="221" t="s">
        <v>82</v>
      </c>
      <c r="B403" s="221"/>
      <c r="C403" s="221"/>
      <c r="D403" s="221"/>
      <c r="E403" s="221"/>
      <c r="F403" s="221"/>
      <c r="G403" s="181"/>
      <c r="H403" s="182"/>
      <c r="I403" s="164" t="s">
        <v>107</v>
      </c>
      <c r="J403" s="164"/>
      <c r="K403" s="164"/>
      <c r="L403" s="164"/>
      <c r="M403" s="183"/>
      <c r="N403" s="183"/>
      <c r="O403" s="184"/>
      <c r="P403" s="49"/>
    </row>
    <row r="404" spans="1:17" ht="19.5" customHeight="1" x14ac:dyDescent="0.45">
      <c r="A404" s="101">
        <v>1</v>
      </c>
      <c r="B404" s="227" t="s">
        <v>108</v>
      </c>
      <c r="C404" s="228"/>
      <c r="D404" s="101">
        <v>2</v>
      </c>
      <c r="E404" s="217" t="s">
        <v>109</v>
      </c>
      <c r="F404" s="217"/>
      <c r="G404" s="217"/>
      <c r="H404" s="217"/>
      <c r="I404" s="218"/>
      <c r="J404" s="101">
        <v>3</v>
      </c>
      <c r="K404" s="217" t="s">
        <v>110</v>
      </c>
      <c r="L404" s="218"/>
      <c r="M404" s="101">
        <v>4</v>
      </c>
      <c r="N404" s="217" t="s">
        <v>111</v>
      </c>
      <c r="O404" s="218"/>
      <c r="P404" s="118"/>
      <c r="Q404" s="40"/>
    </row>
    <row r="405" spans="1:17" ht="19.5" customHeight="1" x14ac:dyDescent="0.45">
      <c r="A405" s="101">
        <v>5</v>
      </c>
      <c r="B405" s="217" t="s">
        <v>112</v>
      </c>
      <c r="C405" s="218"/>
      <c r="D405" s="102">
        <v>6</v>
      </c>
      <c r="E405" s="219" t="s">
        <v>113</v>
      </c>
      <c r="F405" s="220"/>
      <c r="G405" s="101">
        <v>7</v>
      </c>
      <c r="H405" s="217" t="s">
        <v>114</v>
      </c>
      <c r="I405" s="218"/>
      <c r="J405" s="101">
        <v>8</v>
      </c>
      <c r="K405" s="103" t="s">
        <v>115</v>
      </c>
      <c r="L405" s="103"/>
      <c r="M405" s="101">
        <v>9</v>
      </c>
      <c r="N405" s="217" t="s">
        <v>116</v>
      </c>
      <c r="O405" s="218"/>
      <c r="P405" s="118"/>
      <c r="Q405" s="40"/>
    </row>
    <row r="406" spans="1:17" ht="19.5" customHeight="1" x14ac:dyDescent="0.45">
      <c r="A406" s="101">
        <v>10</v>
      </c>
      <c r="B406" s="217" t="s">
        <v>117</v>
      </c>
      <c r="C406" s="218"/>
      <c r="D406" s="102">
        <v>11</v>
      </c>
      <c r="E406" s="104" t="s">
        <v>118</v>
      </c>
      <c r="F406" s="105"/>
      <c r="G406" s="101"/>
      <c r="H406" s="103"/>
      <c r="I406" s="106"/>
      <c r="J406" s="101">
        <v>12</v>
      </c>
      <c r="K406" s="217" t="s">
        <v>119</v>
      </c>
      <c r="L406" s="217"/>
      <c r="M406" s="217"/>
      <c r="N406" s="217"/>
      <c r="O406" s="218"/>
      <c r="P406" s="118"/>
      <c r="Q406" s="40"/>
    </row>
    <row r="407" spans="1:17" ht="19.5" customHeight="1" x14ac:dyDescent="0.45">
      <c r="A407" s="101">
        <v>13</v>
      </c>
      <c r="B407" s="217" t="s">
        <v>120</v>
      </c>
      <c r="C407" s="218"/>
      <c r="D407" s="102">
        <v>14</v>
      </c>
      <c r="E407" s="219" t="s">
        <v>121</v>
      </c>
      <c r="F407" s="220"/>
      <c r="G407" s="101">
        <v>15</v>
      </c>
      <c r="H407" s="217" t="s">
        <v>122</v>
      </c>
      <c r="I407" s="218"/>
      <c r="J407" s="101"/>
      <c r="K407" s="103"/>
      <c r="L407" s="103"/>
      <c r="M407" s="107"/>
      <c r="N407" s="217"/>
      <c r="O407" s="218"/>
      <c r="P407" s="118"/>
      <c r="Q407" s="40"/>
    </row>
    <row r="408" spans="1:17" ht="31.5" customHeight="1" thickBot="1" x14ac:dyDescent="0.5">
      <c r="A408" s="232" t="s">
        <v>83</v>
      </c>
      <c r="B408" s="233"/>
      <c r="C408" s="234"/>
      <c r="D408" s="235"/>
      <c r="E408" s="235"/>
      <c r="F408" s="236"/>
      <c r="G408" s="57" t="s">
        <v>84</v>
      </c>
      <c r="H408" s="234"/>
      <c r="I408" s="236"/>
      <c r="J408" s="237" t="s">
        <v>85</v>
      </c>
      <c r="K408" s="238"/>
      <c r="L408" s="239"/>
      <c r="M408" s="240"/>
      <c r="N408" s="240"/>
      <c r="O408" s="241"/>
      <c r="P408" s="119"/>
    </row>
    <row r="409" spans="1:17" ht="24" customHeight="1" x14ac:dyDescent="0.45">
      <c r="A409" s="46" t="s">
        <v>47</v>
      </c>
      <c r="B409" s="49"/>
      <c r="C409" s="49"/>
      <c r="D409" s="49"/>
      <c r="E409" s="49"/>
      <c r="F409" s="49"/>
      <c r="G409" s="49"/>
      <c r="H409" s="49"/>
      <c r="J409" s="47"/>
      <c r="K409" s="47"/>
      <c r="L409" s="48"/>
      <c r="M409" s="48"/>
      <c r="N409" s="48"/>
      <c r="O409" s="48"/>
      <c r="P409" s="120"/>
    </row>
    <row r="410" spans="1:17" ht="18.75" customHeight="1" x14ac:dyDescent="0.45">
      <c r="G410" s="250" t="s">
        <v>86</v>
      </c>
      <c r="H410" s="250"/>
      <c r="I410" s="250"/>
    </row>
    <row r="411" spans="1:17" ht="18.75" customHeight="1" x14ac:dyDescent="0.45">
      <c r="A411" s="50"/>
      <c r="B411" s="50"/>
      <c r="C411" s="50"/>
      <c r="D411" s="50"/>
      <c r="E411" s="50"/>
      <c r="F411" s="50"/>
      <c r="G411" s="250"/>
      <c r="H411" s="250"/>
      <c r="I411" s="250"/>
      <c r="J411" s="50"/>
      <c r="K411" s="50"/>
      <c r="L411" s="50"/>
      <c r="M411" s="50"/>
      <c r="N411" s="50"/>
      <c r="O411" s="50"/>
    </row>
    <row r="412" spans="1:17" ht="19.2" x14ac:dyDescent="0.45">
      <c r="D412" s="165" t="s">
        <v>87</v>
      </c>
      <c r="E412" s="165"/>
      <c r="F412" s="165"/>
      <c r="G412" s="165"/>
      <c r="H412" s="165"/>
      <c r="I412" s="165"/>
      <c r="J412" s="165"/>
      <c r="K412" s="165"/>
      <c r="L412" s="165"/>
    </row>
    <row r="413" spans="1:17" ht="20.25" customHeight="1" thickBot="1" x14ac:dyDescent="0.5">
      <c r="C413" s="41"/>
      <c r="D413" s="41"/>
      <c r="E413" s="41"/>
      <c r="F413" s="41"/>
      <c r="G413" s="41"/>
      <c r="H413" s="41"/>
      <c r="I413" s="242" t="s">
        <v>51</v>
      </c>
      <c r="J413" s="242"/>
      <c r="K413" s="187" t="str">
        <f>K390</f>
        <v>2024/3/xx</v>
      </c>
      <c r="L413" s="187"/>
      <c r="M413" s="187"/>
      <c r="N413" s="187"/>
      <c r="O413" s="187"/>
      <c r="P413" s="121"/>
    </row>
    <row r="414" spans="1:17" ht="19.5" customHeight="1" x14ac:dyDescent="0.45">
      <c r="A414" s="166" t="s">
        <v>76</v>
      </c>
      <c r="B414" s="209"/>
      <c r="C414" s="210" t="str">
        <f>IF(B398="","",B398)</f>
        <v/>
      </c>
      <c r="D414" s="211"/>
      <c r="E414" s="212" t="str">
        <f>IF(D398="","",D398)</f>
        <v/>
      </c>
      <c r="F414" s="213"/>
      <c r="G414" s="214" t="s">
        <v>54</v>
      </c>
      <c r="H414" s="215"/>
      <c r="I414" s="216"/>
      <c r="J414" s="149">
        <f>K392</f>
        <v>45383</v>
      </c>
      <c r="K414" s="150"/>
      <c r="L414" s="150"/>
      <c r="M414" s="150"/>
      <c r="N414" s="150"/>
      <c r="O414" s="151"/>
      <c r="P414" s="122"/>
    </row>
    <row r="415" spans="1:17" ht="31.5" customHeight="1" thickBot="1" x14ac:dyDescent="0.5">
      <c r="A415" s="188" t="s">
        <v>77</v>
      </c>
      <c r="B415" s="189"/>
      <c r="C415" s="190" t="str">
        <f>IF(B399="","",B399)</f>
        <v/>
      </c>
      <c r="D415" s="191"/>
      <c r="E415" s="192" t="str">
        <f>IF(D399="","",D399)</f>
        <v/>
      </c>
      <c r="F415" s="193"/>
      <c r="G415" s="194" t="s">
        <v>53</v>
      </c>
      <c r="H415" s="195"/>
      <c r="I415" s="196"/>
      <c r="J415" s="197" t="str">
        <f>F392</f>
        <v>南部（浦和）</v>
      </c>
      <c r="K415" s="197"/>
      <c r="L415" s="197"/>
      <c r="M415" s="197"/>
      <c r="N415" s="197"/>
      <c r="O415" s="198"/>
      <c r="P415" s="122"/>
    </row>
    <row r="416" spans="1:17" ht="15.75" customHeight="1" x14ac:dyDescent="0.45">
      <c r="A416" s="199" t="s">
        <v>89</v>
      </c>
      <c r="B416" s="200"/>
      <c r="C416" s="200"/>
      <c r="D416" s="203" t="str">
        <f>IF(Q394=0,"",CHOOSE(Q394,"初段","二段","三段","四段","五段","六段","七段","八段","錬士","教士"))</f>
        <v/>
      </c>
      <c r="E416" s="204"/>
      <c r="F416" s="204"/>
      <c r="G416" s="204"/>
      <c r="H416" s="204"/>
      <c r="I416" s="204"/>
      <c r="J416" s="204"/>
      <c r="K416" s="204"/>
      <c r="L416" s="204"/>
      <c r="M416" s="205"/>
      <c r="N416" s="248" t="s">
        <v>90</v>
      </c>
      <c r="O416" s="249"/>
      <c r="P416" s="49"/>
    </row>
    <row r="417" spans="1:17" ht="24" customHeight="1" thickBot="1" x14ac:dyDescent="0.5">
      <c r="A417" s="201"/>
      <c r="B417" s="202"/>
      <c r="C417" s="202"/>
      <c r="D417" s="206"/>
      <c r="E417" s="207"/>
      <c r="F417" s="207"/>
      <c r="G417" s="207"/>
      <c r="H417" s="207"/>
      <c r="I417" s="207"/>
      <c r="J417" s="207"/>
      <c r="K417" s="207"/>
      <c r="L417" s="207"/>
      <c r="M417" s="208"/>
      <c r="N417" s="44" t="str">
        <f>IF(K394="○","形","")</f>
        <v/>
      </c>
      <c r="O417" s="51" t="str">
        <f>IF(L394="○","学科","")</f>
        <v/>
      </c>
      <c r="P417" s="49"/>
    </row>
    <row r="418" spans="1:17" ht="16.5" customHeight="1" x14ac:dyDescent="0.45">
      <c r="A418" s="152" t="s">
        <v>79</v>
      </c>
      <c r="B418" s="153"/>
      <c r="C418" s="153"/>
      <c r="D418" s="154" t="s">
        <v>80</v>
      </c>
      <c r="E418" s="154"/>
      <c r="F418" s="154"/>
      <c r="G418" s="154"/>
      <c r="H418" s="154"/>
      <c r="I418" s="154"/>
      <c r="J418" s="154"/>
      <c r="K418" s="154"/>
      <c r="L418" s="230" t="s">
        <v>81</v>
      </c>
      <c r="M418" s="230"/>
      <c r="N418" s="230"/>
      <c r="O418" s="231"/>
      <c r="P418" s="116"/>
    </row>
    <row r="419" spans="1:17" ht="27.75" customHeight="1" thickBot="1" x14ac:dyDescent="0.5">
      <c r="A419" s="229" t="str">
        <f>IF(A401="","",A401)</f>
        <v/>
      </c>
      <c r="B419" s="155"/>
      <c r="C419" s="155"/>
      <c r="D419" s="155" t="str">
        <f>IF(D401="","",D401)</f>
        <v/>
      </c>
      <c r="E419" s="155"/>
      <c r="F419" s="155"/>
      <c r="G419" s="155"/>
      <c r="H419" s="155"/>
      <c r="I419" s="155"/>
      <c r="J419" s="155"/>
      <c r="K419" s="155"/>
      <c r="L419" s="155" t="str">
        <f>IF(L401="","",L401)</f>
        <v/>
      </c>
      <c r="M419" s="155"/>
      <c r="N419" s="155"/>
      <c r="O419" s="156"/>
      <c r="P419" s="115"/>
    </row>
    <row r="420" spans="1:17" ht="30" customHeight="1" thickBot="1" x14ac:dyDescent="0.5">
      <c r="A420" s="258" t="s">
        <v>83</v>
      </c>
      <c r="B420" s="259"/>
      <c r="C420" s="260" t="str">
        <f>IF(C408="","",C408)</f>
        <v/>
      </c>
      <c r="D420" s="261"/>
      <c r="E420" s="261"/>
      <c r="F420" s="262"/>
      <c r="G420" s="58" t="s">
        <v>84</v>
      </c>
      <c r="H420" s="260" t="str">
        <f>IF(H408="","",H408)</f>
        <v/>
      </c>
      <c r="I420" s="263"/>
      <c r="J420" s="258" t="s">
        <v>85</v>
      </c>
      <c r="K420" s="259"/>
      <c r="L420" s="264" t="str">
        <f>IF(L408="","",L408)</f>
        <v/>
      </c>
      <c r="M420" s="264"/>
      <c r="N420" s="264"/>
      <c r="O420" s="265"/>
      <c r="P420" s="122"/>
    </row>
    <row r="421" spans="1:17" ht="11.25" customHeight="1" x14ac:dyDescent="0.45">
      <c r="G421" s="243" t="s">
        <v>125</v>
      </c>
      <c r="H421" s="243"/>
      <c r="I421" s="243"/>
      <c r="Q421" s="40"/>
    </row>
    <row r="422" spans="1:17" ht="11.25" customHeight="1" x14ac:dyDescent="0.45">
      <c r="A422" s="50"/>
      <c r="B422" s="50"/>
      <c r="C422" s="50"/>
      <c r="D422" s="50"/>
      <c r="E422" s="50"/>
      <c r="F422" s="50"/>
      <c r="G422" s="243"/>
      <c r="H422" s="243"/>
      <c r="I422" s="243"/>
      <c r="J422" s="50"/>
      <c r="K422" s="50"/>
      <c r="L422" s="50"/>
      <c r="M422" s="50"/>
      <c r="N422" s="50"/>
      <c r="O422" s="50"/>
      <c r="Q422" s="40"/>
    </row>
    <row r="423" spans="1:17" ht="30" customHeight="1" x14ac:dyDescent="0.45">
      <c r="D423" s="165" t="s">
        <v>126</v>
      </c>
      <c r="E423" s="165"/>
      <c r="F423" s="165"/>
      <c r="G423" s="165"/>
      <c r="H423" s="165"/>
      <c r="I423" s="165"/>
      <c r="J423" s="165"/>
      <c r="K423" s="165"/>
      <c r="L423" s="165"/>
      <c r="Q423" s="40"/>
    </row>
    <row r="424" spans="1:17" ht="13.5" customHeight="1" x14ac:dyDescent="0.45">
      <c r="A424" s="252" t="s">
        <v>127</v>
      </c>
      <c r="B424" s="253"/>
      <c r="C424" s="97" t="s">
        <v>128</v>
      </c>
      <c r="D424" s="97"/>
      <c r="E424" s="97"/>
      <c r="F424" s="97"/>
      <c r="G424" s="98"/>
      <c r="H424" s="97" t="s">
        <v>129</v>
      </c>
      <c r="I424" s="97"/>
      <c r="J424" s="97"/>
      <c r="K424" s="97"/>
      <c r="L424" s="98"/>
      <c r="M424" s="97" t="s">
        <v>130</v>
      </c>
      <c r="N424" s="97"/>
      <c r="O424" s="98"/>
      <c r="Q424" s="40"/>
    </row>
    <row r="425" spans="1:17" ht="13.2" x14ac:dyDescent="0.45">
      <c r="A425" s="254" t="str">
        <f>D416</f>
        <v/>
      </c>
      <c r="B425" s="255"/>
      <c r="C425" s="251" t="str">
        <f>C414</f>
        <v/>
      </c>
      <c r="D425" s="243"/>
      <c r="E425" s="243" t="str">
        <f>E414</f>
        <v/>
      </c>
      <c r="F425" s="243"/>
      <c r="G425" s="244"/>
      <c r="H425" s="247" t="str">
        <f>D419</f>
        <v/>
      </c>
      <c r="I425" s="245"/>
      <c r="J425" s="245"/>
      <c r="K425" s="245"/>
      <c r="L425" s="246"/>
      <c r="O425" s="84"/>
      <c r="Q425" s="40"/>
    </row>
    <row r="426" spans="1:17" ht="13.2" x14ac:dyDescent="0.45">
      <c r="A426" s="254"/>
      <c r="B426" s="255"/>
      <c r="C426" s="251" t="str">
        <f>C415</f>
        <v/>
      </c>
      <c r="D426" s="243"/>
      <c r="E426" s="243" t="str">
        <f>E415</f>
        <v/>
      </c>
      <c r="F426" s="243"/>
      <c r="G426" s="244"/>
      <c r="H426" s="40" t="s">
        <v>131</v>
      </c>
      <c r="L426" s="84"/>
      <c r="O426" s="84"/>
      <c r="Q426" s="40"/>
    </row>
    <row r="427" spans="1:17" ht="10.5" customHeight="1" x14ac:dyDescent="0.45">
      <c r="A427" s="256"/>
      <c r="B427" s="257"/>
      <c r="C427" s="247"/>
      <c r="D427" s="245"/>
      <c r="E427" s="245"/>
      <c r="F427" s="245"/>
      <c r="G427" s="246"/>
      <c r="H427" s="247" t="str">
        <f>L419</f>
        <v/>
      </c>
      <c r="I427" s="245"/>
      <c r="J427" s="245"/>
      <c r="K427" s="245"/>
      <c r="L427" s="246"/>
      <c r="M427" s="85"/>
      <c r="N427" s="85"/>
      <c r="O427" s="83"/>
      <c r="Q427" s="40"/>
    </row>
    <row r="428" spans="1:17" ht="13.2" x14ac:dyDescent="0.45">
      <c r="A428" s="40" t="s">
        <v>132</v>
      </c>
      <c r="Q428" s="40"/>
    </row>
    <row r="429" spans="1:17" ht="13.2" x14ac:dyDescent="0.45">
      <c r="A429" s="40" t="s">
        <v>133</v>
      </c>
      <c r="Q429" s="40"/>
    </row>
    <row r="430" spans="1:17" ht="13.8" thickBot="1" x14ac:dyDescent="0.5">
      <c r="Q430" s="40"/>
    </row>
    <row r="431" spans="1:17" ht="19.8" hidden="1" thickBot="1" x14ac:dyDescent="0.5">
      <c r="A431" s="96" t="e">
        <f>#REF!</f>
        <v>#REF!</v>
      </c>
      <c r="B431" s="86"/>
      <c r="C431" s="86"/>
      <c r="D431" s="86" t="e">
        <f>#REF!</f>
        <v>#REF!</v>
      </c>
      <c r="E431" s="86"/>
      <c r="F431" s="86"/>
      <c r="G431" s="86"/>
      <c r="H431" s="86"/>
      <c r="I431" s="86"/>
      <c r="J431" s="86"/>
      <c r="K431" s="86"/>
      <c r="L431" s="86" t="e">
        <f>#REF!</f>
        <v>#REF!</v>
      </c>
      <c r="M431" s="86"/>
      <c r="N431" s="86"/>
      <c r="O431" s="87"/>
      <c r="P431" s="115"/>
    </row>
    <row r="432" spans="1:17" ht="20.399999999999999" hidden="1" thickBot="1" x14ac:dyDescent="0.5">
      <c r="A432" s="88" t="s">
        <v>83</v>
      </c>
      <c r="B432" s="89"/>
      <c r="C432" s="90" t="e">
        <f>IF(#REF!="","",#REF!)</f>
        <v>#REF!</v>
      </c>
      <c r="D432" s="91"/>
      <c r="E432" s="91"/>
      <c r="F432" s="92"/>
      <c r="G432" s="58" t="s">
        <v>84</v>
      </c>
      <c r="H432" s="90" t="e">
        <f>IF(#REF!="","",#REF!)</f>
        <v>#REF!</v>
      </c>
      <c r="I432" s="93"/>
      <c r="J432" s="88" t="s">
        <v>85</v>
      </c>
      <c r="K432" s="89"/>
      <c r="L432" s="94" t="e">
        <f>#REF!</f>
        <v>#REF!</v>
      </c>
      <c r="M432" s="94"/>
      <c r="N432" s="94"/>
      <c r="O432" s="95"/>
      <c r="P432" s="122"/>
    </row>
    <row r="433" spans="1:16" ht="19.2" x14ac:dyDescent="0.45">
      <c r="A433" s="309" t="s">
        <v>142</v>
      </c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123"/>
    </row>
    <row r="434" spans="1:16" ht="19.2" x14ac:dyDescent="0.45"/>
    <row r="435" spans="1:16" ht="19.2" x14ac:dyDescent="0.45"/>
    <row r="436" spans="1:16" ht="19.2" x14ac:dyDescent="0.45"/>
    <row r="437" spans="1:16" ht="19.2" x14ac:dyDescent="0.45"/>
    <row r="438" spans="1:16" ht="19.2" x14ac:dyDescent="0.45"/>
    <row r="439" spans="1:16" ht="19.2" x14ac:dyDescent="0.45"/>
    <row r="440" spans="1:16" ht="19.2" x14ac:dyDescent="0.45"/>
    <row r="441" spans="1:16" ht="19.2" x14ac:dyDescent="0.45"/>
    <row r="442" spans="1:16" ht="19.2" x14ac:dyDescent="0.45"/>
    <row r="443" spans="1:16" ht="19.2" x14ac:dyDescent="0.45"/>
    <row r="444" spans="1:16" ht="19.2" x14ac:dyDescent="0.45"/>
    <row r="445" spans="1:16" ht="19.2" x14ac:dyDescent="0.45"/>
    <row r="446" spans="1:16" ht="19.2" x14ac:dyDescent="0.45"/>
    <row r="447" spans="1:16" ht="19.2" x14ac:dyDescent="0.45"/>
    <row r="448" spans="1:16" ht="19.2" x14ac:dyDescent="0.45"/>
    <row r="449" ht="19.2" x14ac:dyDescent="0.45"/>
    <row r="450" ht="19.2" x14ac:dyDescent="0.45"/>
    <row r="451" ht="19.2" x14ac:dyDescent="0.45"/>
    <row r="452" ht="19.2" x14ac:dyDescent="0.45"/>
    <row r="453" ht="19.2" x14ac:dyDescent="0.45"/>
    <row r="454" ht="19.2" x14ac:dyDescent="0.45"/>
    <row r="455" ht="19.2" x14ac:dyDescent="0.45"/>
    <row r="456" ht="19.2" x14ac:dyDescent="0.45"/>
    <row r="457" ht="19.2" x14ac:dyDescent="0.45"/>
    <row r="458" ht="19.2" x14ac:dyDescent="0.45"/>
    <row r="459" ht="19.2" x14ac:dyDescent="0.45"/>
    <row r="460" ht="19.2" x14ac:dyDescent="0.45"/>
    <row r="461" ht="19.2" x14ac:dyDescent="0.45"/>
    <row r="462" ht="19.2" x14ac:dyDescent="0.45"/>
    <row r="463" ht="19.2" x14ac:dyDescent="0.45"/>
    <row r="464" ht="19.2" x14ac:dyDescent="0.45"/>
    <row r="465" ht="19.2" x14ac:dyDescent="0.45"/>
    <row r="466" ht="19.2" x14ac:dyDescent="0.45"/>
    <row r="467" ht="19.2" x14ac:dyDescent="0.45"/>
    <row r="468" ht="19.2" x14ac:dyDescent="0.45"/>
    <row r="469" ht="19.2" x14ac:dyDescent="0.45"/>
    <row r="470" ht="19.2" x14ac:dyDescent="0.45"/>
    <row r="471" ht="19.2" x14ac:dyDescent="0.45"/>
    <row r="472" ht="19.2" x14ac:dyDescent="0.45"/>
    <row r="473" ht="19.2" x14ac:dyDescent="0.45"/>
    <row r="474" ht="19.2" x14ac:dyDescent="0.45"/>
    <row r="475" ht="19.2" x14ac:dyDescent="0.45"/>
    <row r="476" ht="19.2" x14ac:dyDescent="0.45"/>
    <row r="477" ht="19.2" x14ac:dyDescent="0.45"/>
    <row r="478" ht="19.2" x14ac:dyDescent="0.45"/>
    <row r="479" ht="19.2" x14ac:dyDescent="0.45"/>
    <row r="480" ht="19.2" x14ac:dyDescent="0.45"/>
    <row r="481" ht="19.2" x14ac:dyDescent="0.45"/>
    <row r="482" ht="19.2" x14ac:dyDescent="0.45"/>
    <row r="483" ht="19.2" x14ac:dyDescent="0.45"/>
    <row r="484" ht="19.2" x14ac:dyDescent="0.45"/>
    <row r="485" ht="19.2" x14ac:dyDescent="0.45"/>
    <row r="486" ht="19.2" x14ac:dyDescent="0.45"/>
    <row r="487" ht="19.2" x14ac:dyDescent="0.45"/>
    <row r="488" ht="19.2" x14ac:dyDescent="0.45"/>
    <row r="489" ht="19.2" x14ac:dyDescent="0.45"/>
    <row r="490" ht="19.2" x14ac:dyDescent="0.45"/>
    <row r="491" ht="19.2" x14ac:dyDescent="0.45"/>
    <row r="492" ht="19.2" x14ac:dyDescent="0.45"/>
    <row r="493" ht="19.2" x14ac:dyDescent="0.45"/>
    <row r="494" ht="19.2" x14ac:dyDescent="0.45"/>
    <row r="495" ht="19.2" x14ac:dyDescent="0.45"/>
    <row r="496" ht="19.2" x14ac:dyDescent="0.45"/>
    <row r="497" ht="19.2" x14ac:dyDescent="0.45"/>
    <row r="498" ht="19.2" x14ac:dyDescent="0.45"/>
    <row r="499" ht="19.2" x14ac:dyDescent="0.45"/>
    <row r="500" ht="19.2" x14ac:dyDescent="0.45"/>
    <row r="501" ht="19.2" x14ac:dyDescent="0.45"/>
    <row r="502" ht="19.2" x14ac:dyDescent="0.45"/>
    <row r="503" ht="19.2" x14ac:dyDescent="0.45"/>
    <row r="504" ht="19.2" x14ac:dyDescent="0.45"/>
    <row r="505" ht="19.2" x14ac:dyDescent="0.45"/>
    <row r="506" ht="19.2" x14ac:dyDescent="0.45"/>
    <row r="507" ht="19.2" x14ac:dyDescent="0.45"/>
    <row r="508" ht="19.2" x14ac:dyDescent="0.45"/>
    <row r="509" ht="19.2" x14ac:dyDescent="0.45"/>
    <row r="510" ht="19.2" x14ac:dyDescent="0.45"/>
    <row r="511" ht="19.2" x14ac:dyDescent="0.45"/>
    <row r="512" ht="19.2" x14ac:dyDescent="0.45"/>
    <row r="513" ht="19.2" x14ac:dyDescent="0.45"/>
    <row r="514" ht="19.2" x14ac:dyDescent="0.45"/>
    <row r="515" ht="19.2" x14ac:dyDescent="0.45"/>
    <row r="516" ht="19.2" x14ac:dyDescent="0.45"/>
    <row r="517" ht="19.2" x14ac:dyDescent="0.45"/>
    <row r="518" ht="19.2" x14ac:dyDescent="0.45"/>
    <row r="519" ht="19.2" x14ac:dyDescent="0.45"/>
    <row r="520" ht="19.2" x14ac:dyDescent="0.45"/>
    <row r="521" ht="19.2" x14ac:dyDescent="0.45"/>
    <row r="522" ht="19.2" x14ac:dyDescent="0.45"/>
    <row r="523" ht="19.2" x14ac:dyDescent="0.45"/>
    <row r="524" ht="19.2" x14ac:dyDescent="0.45"/>
    <row r="525" ht="19.2" x14ac:dyDescent="0.45"/>
    <row r="526" ht="19.2" x14ac:dyDescent="0.45"/>
    <row r="527" ht="19.2" x14ac:dyDescent="0.45"/>
    <row r="528" ht="19.2" x14ac:dyDescent="0.45"/>
    <row r="529" ht="19.2" x14ac:dyDescent="0.45"/>
    <row r="530" ht="19.2" x14ac:dyDescent="0.45"/>
    <row r="531" ht="19.2" x14ac:dyDescent="0.45"/>
    <row r="532" ht="19.2" x14ac:dyDescent="0.45"/>
    <row r="533" ht="19.2" x14ac:dyDescent="0.45"/>
    <row r="534" ht="19.2" x14ac:dyDescent="0.45"/>
    <row r="535" ht="19.2" x14ac:dyDescent="0.45"/>
    <row r="536" ht="19.2" x14ac:dyDescent="0.45"/>
    <row r="537" ht="19.2" x14ac:dyDescent="0.45"/>
    <row r="538" ht="19.2" x14ac:dyDescent="0.45"/>
    <row r="539" ht="19.2" x14ac:dyDescent="0.45"/>
    <row r="540" ht="19.2" x14ac:dyDescent="0.45"/>
    <row r="541" ht="19.2" x14ac:dyDescent="0.45"/>
    <row r="542" ht="19.2" x14ac:dyDescent="0.45"/>
    <row r="543" ht="19.2" x14ac:dyDescent="0.45"/>
    <row r="544" ht="19.2" x14ac:dyDescent="0.45"/>
    <row r="545" ht="19.2" x14ac:dyDescent="0.45"/>
    <row r="546" ht="19.2" x14ac:dyDescent="0.45"/>
    <row r="547" ht="19.2" x14ac:dyDescent="0.45"/>
    <row r="548" ht="19.2" x14ac:dyDescent="0.45"/>
    <row r="549" ht="19.2" x14ac:dyDescent="0.45"/>
    <row r="550" ht="19.2" x14ac:dyDescent="0.45"/>
    <row r="551" ht="19.2" x14ac:dyDescent="0.45"/>
    <row r="552" ht="19.2" x14ac:dyDescent="0.45"/>
    <row r="553" ht="19.2" x14ac:dyDescent="0.45"/>
    <row r="554" ht="19.2" x14ac:dyDescent="0.45"/>
    <row r="555" ht="19.2" x14ac:dyDescent="0.45"/>
    <row r="556" ht="19.2" x14ac:dyDescent="0.45"/>
    <row r="557" ht="19.2" x14ac:dyDescent="0.45"/>
    <row r="558" ht="19.2" x14ac:dyDescent="0.45"/>
    <row r="559" ht="19.2" x14ac:dyDescent="0.45"/>
    <row r="560" ht="19.2" x14ac:dyDescent="0.45"/>
    <row r="561" ht="19.2" x14ac:dyDescent="0.45"/>
    <row r="562" ht="19.2" x14ac:dyDescent="0.45"/>
    <row r="563" ht="19.2" x14ac:dyDescent="0.45"/>
    <row r="564" ht="19.2" x14ac:dyDescent="0.45"/>
    <row r="565" ht="19.2" x14ac:dyDescent="0.45"/>
    <row r="566" ht="19.2" x14ac:dyDescent="0.45"/>
    <row r="567" ht="19.2" x14ac:dyDescent="0.45"/>
    <row r="568" ht="19.2" x14ac:dyDescent="0.45"/>
    <row r="569" ht="19.2" x14ac:dyDescent="0.45"/>
    <row r="570" ht="19.2" x14ac:dyDescent="0.45"/>
    <row r="571" ht="19.2" x14ac:dyDescent="0.45"/>
    <row r="572" ht="19.2" x14ac:dyDescent="0.45"/>
    <row r="573" ht="19.2" x14ac:dyDescent="0.45"/>
    <row r="574" ht="19.2" x14ac:dyDescent="0.45"/>
    <row r="575" ht="19.2" x14ac:dyDescent="0.45"/>
    <row r="576" ht="19.2" x14ac:dyDescent="0.45"/>
    <row r="577" ht="19.2" x14ac:dyDescent="0.45"/>
    <row r="578" ht="19.2" x14ac:dyDescent="0.45"/>
    <row r="579" ht="19.2" x14ac:dyDescent="0.45"/>
    <row r="580" ht="19.2" x14ac:dyDescent="0.45"/>
    <row r="581" ht="19.2" x14ac:dyDescent="0.45"/>
    <row r="582" ht="19.2" x14ac:dyDescent="0.45"/>
    <row r="583" ht="19.2" x14ac:dyDescent="0.45"/>
    <row r="584" ht="19.2" x14ac:dyDescent="0.45"/>
    <row r="585" ht="19.2" x14ac:dyDescent="0.45"/>
    <row r="586" ht="19.2" x14ac:dyDescent="0.45"/>
    <row r="587" ht="19.2" x14ac:dyDescent="0.45"/>
    <row r="588" ht="19.2" x14ac:dyDescent="0.45"/>
    <row r="589" ht="19.2" x14ac:dyDescent="0.45"/>
    <row r="590" ht="19.2" x14ac:dyDescent="0.45"/>
    <row r="591" ht="19.2" x14ac:dyDescent="0.45"/>
    <row r="592" ht="19.2" x14ac:dyDescent="0.45"/>
    <row r="593" ht="19.2" x14ac:dyDescent="0.45"/>
    <row r="594" ht="19.2" x14ac:dyDescent="0.45"/>
    <row r="595" ht="19.2" x14ac:dyDescent="0.45"/>
    <row r="596" ht="19.2" x14ac:dyDescent="0.45"/>
    <row r="597" ht="19.2" x14ac:dyDescent="0.45"/>
    <row r="598" ht="19.2" x14ac:dyDescent="0.45"/>
    <row r="599" ht="19.2" x14ac:dyDescent="0.45"/>
    <row r="600" ht="19.2" x14ac:dyDescent="0.45"/>
    <row r="601" ht="19.2" x14ac:dyDescent="0.45"/>
    <row r="602" ht="19.2" x14ac:dyDescent="0.45"/>
    <row r="603" ht="19.2" x14ac:dyDescent="0.45"/>
    <row r="604" ht="19.2" x14ac:dyDescent="0.45"/>
    <row r="605" ht="19.2" x14ac:dyDescent="0.45"/>
    <row r="606" ht="19.2" x14ac:dyDescent="0.45"/>
    <row r="607" ht="19.2" x14ac:dyDescent="0.45"/>
    <row r="608" ht="19.2" x14ac:dyDescent="0.45"/>
    <row r="609" ht="19.2" x14ac:dyDescent="0.45"/>
    <row r="610" ht="19.2" x14ac:dyDescent="0.45"/>
    <row r="611" ht="19.2" x14ac:dyDescent="0.45"/>
    <row r="612" ht="19.2" x14ac:dyDescent="0.45"/>
    <row r="613" ht="19.2" x14ac:dyDescent="0.45"/>
    <row r="614" ht="19.2" x14ac:dyDescent="0.45"/>
    <row r="615" ht="19.2" x14ac:dyDescent="0.45"/>
    <row r="616" ht="19.2" x14ac:dyDescent="0.45"/>
    <row r="617" ht="19.2" x14ac:dyDescent="0.45"/>
    <row r="618" ht="19.2" x14ac:dyDescent="0.45"/>
    <row r="619" ht="19.2" x14ac:dyDescent="0.45"/>
    <row r="620" ht="19.2" x14ac:dyDescent="0.45"/>
    <row r="621" ht="19.2" x14ac:dyDescent="0.45"/>
    <row r="622" ht="19.2" x14ac:dyDescent="0.45"/>
    <row r="623" ht="19.2" x14ac:dyDescent="0.45"/>
    <row r="624" ht="19.2" x14ac:dyDescent="0.45"/>
    <row r="625" ht="19.2" x14ac:dyDescent="0.45"/>
    <row r="626" ht="19.2" x14ac:dyDescent="0.45"/>
    <row r="627" ht="19.2" x14ac:dyDescent="0.45"/>
    <row r="628" ht="19.2" x14ac:dyDescent="0.45"/>
    <row r="629" ht="19.2" x14ac:dyDescent="0.45"/>
    <row r="630" ht="19.2" x14ac:dyDescent="0.45"/>
    <row r="631" ht="19.2" x14ac:dyDescent="0.45"/>
    <row r="632" ht="19.2" x14ac:dyDescent="0.45"/>
    <row r="633" ht="19.2" x14ac:dyDescent="0.45"/>
    <row r="634" ht="19.2" x14ac:dyDescent="0.45"/>
    <row r="635" ht="19.2" x14ac:dyDescent="0.45"/>
    <row r="636" ht="19.2" x14ac:dyDescent="0.45"/>
    <row r="637" ht="19.2" x14ac:dyDescent="0.45"/>
    <row r="638" ht="19.2" x14ac:dyDescent="0.45"/>
    <row r="639" ht="19.2" x14ac:dyDescent="0.45"/>
    <row r="640" ht="19.2" x14ac:dyDescent="0.45"/>
    <row r="641" ht="19.2" x14ac:dyDescent="0.45"/>
    <row r="642" ht="19.2" x14ac:dyDescent="0.45"/>
    <row r="643" ht="19.2" x14ac:dyDescent="0.45"/>
    <row r="644" ht="19.2" x14ac:dyDescent="0.45"/>
    <row r="645" ht="19.2" x14ac:dyDescent="0.45"/>
    <row r="646" ht="19.2" x14ac:dyDescent="0.45"/>
    <row r="647" ht="19.2" x14ac:dyDescent="0.45"/>
    <row r="648" ht="19.2" x14ac:dyDescent="0.45"/>
    <row r="649" ht="19.2" x14ac:dyDescent="0.45"/>
    <row r="650" ht="19.2" x14ac:dyDescent="0.45"/>
    <row r="651" ht="19.2" x14ac:dyDescent="0.45"/>
    <row r="652" ht="19.2" x14ac:dyDescent="0.45"/>
    <row r="653" ht="19.2" x14ac:dyDescent="0.45"/>
    <row r="654" ht="19.2" x14ac:dyDescent="0.45"/>
    <row r="655" ht="19.2" x14ac:dyDescent="0.45"/>
    <row r="656" ht="19.2" x14ac:dyDescent="0.45"/>
    <row r="657" ht="19.2" x14ac:dyDescent="0.45"/>
    <row r="658" ht="19.2" x14ac:dyDescent="0.45"/>
    <row r="659" ht="19.2" x14ac:dyDescent="0.45"/>
    <row r="660" ht="19.2" x14ac:dyDescent="0.45"/>
    <row r="661" ht="19.2" x14ac:dyDescent="0.45"/>
    <row r="662" ht="19.2" x14ac:dyDescent="0.45"/>
    <row r="663" ht="19.2" x14ac:dyDescent="0.45"/>
    <row r="664" ht="19.2" x14ac:dyDescent="0.45"/>
    <row r="665" ht="19.2" x14ac:dyDescent="0.45"/>
    <row r="666" ht="19.2" x14ac:dyDescent="0.45"/>
    <row r="667" ht="19.2" x14ac:dyDescent="0.45"/>
    <row r="668" ht="19.2" x14ac:dyDescent="0.45"/>
    <row r="669" ht="19.2" x14ac:dyDescent="0.45"/>
    <row r="670" ht="19.2" x14ac:dyDescent="0.45"/>
    <row r="671" ht="19.2" x14ac:dyDescent="0.45"/>
    <row r="672" ht="19.2" x14ac:dyDescent="0.45"/>
    <row r="673" ht="19.2" x14ac:dyDescent="0.45"/>
    <row r="674" ht="19.2" x14ac:dyDescent="0.45"/>
    <row r="675" ht="19.2" x14ac:dyDescent="0.45"/>
    <row r="676" ht="19.2" x14ac:dyDescent="0.45"/>
    <row r="677" ht="19.2" x14ac:dyDescent="0.45"/>
    <row r="678" ht="19.2" x14ac:dyDescent="0.45"/>
    <row r="679" ht="19.2" x14ac:dyDescent="0.45"/>
    <row r="680" ht="19.2" x14ac:dyDescent="0.45"/>
    <row r="681" ht="19.2" x14ac:dyDescent="0.45"/>
    <row r="682" ht="19.2" x14ac:dyDescent="0.45"/>
    <row r="683" ht="19.2" x14ac:dyDescent="0.45"/>
    <row r="684" ht="19.2" x14ac:dyDescent="0.45"/>
    <row r="685" ht="19.2" x14ac:dyDescent="0.45"/>
    <row r="686" ht="19.2" x14ac:dyDescent="0.45"/>
    <row r="687" ht="19.2" x14ac:dyDescent="0.45"/>
    <row r="688" ht="19.2" x14ac:dyDescent="0.45"/>
    <row r="689" ht="19.2" x14ac:dyDescent="0.45"/>
    <row r="690" ht="19.2" x14ac:dyDescent="0.45"/>
    <row r="691" ht="19.2" x14ac:dyDescent="0.45"/>
    <row r="692" ht="19.2" x14ac:dyDescent="0.45"/>
    <row r="693" ht="19.2" x14ac:dyDescent="0.45"/>
    <row r="694" ht="19.2" x14ac:dyDescent="0.45"/>
    <row r="695" ht="19.2" x14ac:dyDescent="0.45"/>
    <row r="696" ht="19.2" x14ac:dyDescent="0.45"/>
    <row r="697" ht="19.2" x14ac:dyDescent="0.45"/>
    <row r="698" ht="19.2" x14ac:dyDescent="0.45"/>
    <row r="699" ht="19.2" x14ac:dyDescent="0.45"/>
    <row r="700" ht="19.2" x14ac:dyDescent="0.45"/>
    <row r="701" ht="19.2" x14ac:dyDescent="0.45"/>
    <row r="702" ht="19.2" x14ac:dyDescent="0.45"/>
    <row r="703" ht="19.2" x14ac:dyDescent="0.45"/>
    <row r="704" ht="19.2" x14ac:dyDescent="0.45"/>
    <row r="705" ht="19.2" x14ac:dyDescent="0.45"/>
    <row r="706" ht="19.2" x14ac:dyDescent="0.45"/>
    <row r="707" ht="19.2" x14ac:dyDescent="0.45"/>
    <row r="708" ht="19.2" x14ac:dyDescent="0.45"/>
    <row r="709" ht="19.2" x14ac:dyDescent="0.45"/>
    <row r="710" ht="19.2" x14ac:dyDescent="0.45"/>
  </sheetData>
  <protectedRanges>
    <protectedRange sqref="M7:P7 M50:P50 M93:P93 M136:P136 M179:P179 M222:P222 M265:P265 M308:P308 M351:P351 M394:P394" name="範囲3"/>
    <protectedRange sqref="K351:L351 K394:L394 K265:L265 K308:L308 K179:L179 K222:L222 K93:L93 K136:L136 K7:L7 K50:L50" name="範囲2"/>
    <protectedRange sqref="P3" name="範囲1"/>
    <protectedRange sqref="P46" name="範囲1_1"/>
    <protectedRange sqref="K46:O46" name="範囲1_12"/>
    <protectedRange sqref="P89" name="範囲1_2"/>
    <protectedRange sqref="K89:O89" name="範囲1_12_1"/>
    <protectedRange sqref="P132" name="範囲1_3"/>
    <protectedRange sqref="K132:O132" name="範囲1_12_2"/>
    <protectedRange sqref="P175" name="範囲1_4"/>
    <protectedRange sqref="K175:O175" name="範囲1_12_3"/>
    <protectedRange sqref="P218" name="範囲1_5"/>
    <protectedRange sqref="K218:O218" name="範囲1_12_4"/>
    <protectedRange sqref="P261" name="範囲1_6"/>
    <protectedRange sqref="K261:O261" name="範囲1_12_5"/>
    <protectedRange sqref="P304" name="範囲1_7"/>
    <protectedRange sqref="K304:O304" name="範囲1_12_6"/>
    <protectedRange sqref="P347" name="範囲1_8"/>
    <protectedRange sqref="K347:O347" name="範囲1_12_7"/>
    <protectedRange sqref="P390" name="範囲1_9"/>
    <protectedRange sqref="K390:O390" name="範囲1_12_8"/>
    <protectedRange sqref="K3:O3" name="範囲1_10"/>
    <protectedRange sqref="C21:P21" name="範囲10_1"/>
    <protectedRange sqref="G16" name="範囲9_1"/>
    <protectedRange sqref="A14:P15" name="範囲8_2"/>
    <protectedRange sqref="I11" name="範囲7_1"/>
    <protectedRange sqref="B12:G12" name="範囲6_1"/>
    <protectedRange sqref="B11:H11" name="範囲5_1"/>
    <protectedRange sqref="A9:K9" name="範囲4_1"/>
    <protectedRange sqref="C64:P64" name="範囲10_2"/>
    <protectedRange sqref="G59" name="範囲9_2"/>
    <protectedRange sqref="A57:P58" name="範囲8_3"/>
    <protectedRange sqref="I54" name="範囲7_2"/>
    <protectedRange sqref="B55:G55" name="範囲6_2"/>
    <protectedRange sqref="B54:H54" name="範囲5_2"/>
    <protectedRange sqref="A52:K52" name="範囲4_2"/>
    <protectedRange sqref="C107:P107" name="範囲10_3"/>
    <protectedRange sqref="G102" name="範囲9_3"/>
    <protectedRange sqref="A100:P101" name="範囲8_4"/>
    <protectedRange sqref="I97" name="範囲7_3"/>
    <protectedRange sqref="B98:G98" name="範囲6_3"/>
    <protectedRange sqref="B97:H97" name="範囲5_3"/>
    <protectedRange sqref="A95:K95" name="範囲4_3"/>
    <protectedRange sqref="C150:P150" name="範囲10_4"/>
    <protectedRange sqref="G145" name="範囲9_4"/>
    <protectedRange sqref="A143:P144" name="範囲8_5"/>
    <protectedRange sqref="I140" name="範囲7_4"/>
    <protectedRange sqref="B141:G141" name="範囲6_4"/>
    <protectedRange sqref="B140:H140" name="範囲5_4"/>
    <protectedRange sqref="A138:K138" name="範囲4_4"/>
    <protectedRange sqref="C193:P193" name="範囲10_5"/>
    <protectedRange sqref="G188" name="範囲9_5"/>
    <protectedRange sqref="A186:P187" name="範囲8_6"/>
    <protectedRange sqref="I183" name="範囲7_5"/>
    <protectedRange sqref="B184:G184" name="範囲6_5"/>
    <protectedRange sqref="B183:H183" name="範囲5_5"/>
    <protectedRange sqref="A181:K181" name="範囲4_5"/>
    <protectedRange sqref="C236:P236" name="範囲10_6"/>
    <protectedRange sqref="G231" name="範囲9_6"/>
    <protectedRange sqref="A229:P230" name="範囲8_7"/>
    <protectedRange sqref="I226" name="範囲7_6"/>
    <protectedRange sqref="B227:G227" name="範囲6_6"/>
    <protectedRange sqref="B226:H226" name="範囲5_6"/>
    <protectedRange sqref="A224:K224" name="範囲4_6"/>
    <protectedRange sqref="C279:P279" name="範囲10_7"/>
    <protectedRange sqref="G274" name="範囲9_7"/>
    <protectedRange sqref="A272:P273" name="範囲8_8"/>
    <protectedRange sqref="I269" name="範囲7_7"/>
    <protectedRange sqref="B270:G270" name="範囲6_7"/>
    <protectedRange sqref="B269:H269" name="範囲5_7"/>
    <protectedRange sqref="A267:K267" name="範囲4_7"/>
    <protectedRange sqref="C322:P322" name="範囲10_8"/>
    <protectedRange sqref="G317" name="範囲9_8"/>
    <protectedRange sqref="A315:P316" name="範囲8_9"/>
    <protectedRange sqref="I312" name="範囲7_8"/>
    <protectedRange sqref="B313:G313" name="範囲6_8"/>
    <protectedRange sqref="B312:H312" name="範囲5_8"/>
    <protectedRange sqref="A310:K310" name="範囲4_8"/>
    <protectedRange sqref="C365:P365" name="範囲10_9"/>
    <protectedRange sqref="G360" name="範囲9_9"/>
    <protectedRange sqref="A358:P359" name="範囲8_10"/>
    <protectedRange sqref="I355" name="範囲7_9"/>
    <protectedRange sqref="B356:G356" name="範囲6_9"/>
    <protectedRange sqref="B355:H355" name="範囲5_9"/>
    <protectedRange sqref="A353:K353" name="範囲4_9"/>
    <protectedRange sqref="C408:P408" name="範囲10_10"/>
    <protectedRange sqref="G403" name="範囲9_10"/>
    <protectedRange sqref="A401:P402" name="範囲8_11"/>
    <protectedRange sqref="I398" name="範囲7_10"/>
    <protectedRange sqref="B399:G399" name="範囲6_10"/>
    <protectedRange sqref="B398:H398" name="範囲5_10"/>
    <protectedRange sqref="A396:K396" name="範囲4_10"/>
  </protectedRanges>
  <mergeCells count="1041">
    <mergeCell ref="A5:C5"/>
    <mergeCell ref="D5:E5"/>
    <mergeCell ref="F5:H5"/>
    <mergeCell ref="I5:J5"/>
    <mergeCell ref="M6:O6"/>
    <mergeCell ref="C1:M1"/>
    <mergeCell ref="A3:B3"/>
    <mergeCell ref="C3:E3"/>
    <mergeCell ref="I3:J3"/>
    <mergeCell ref="K3:O3"/>
    <mergeCell ref="A4:B4"/>
    <mergeCell ref="C4:E4"/>
    <mergeCell ref="K5:M5"/>
    <mergeCell ref="N5:O5"/>
    <mergeCell ref="A10:E10"/>
    <mergeCell ref="F10:G10"/>
    <mergeCell ref="I10:M10"/>
    <mergeCell ref="N10:O10"/>
    <mergeCell ref="B11:C11"/>
    <mergeCell ref="D11:E11"/>
    <mergeCell ref="F11:G11"/>
    <mergeCell ref="I11:M12"/>
    <mergeCell ref="N11:O12"/>
    <mergeCell ref="B12:C12"/>
    <mergeCell ref="M7:O7"/>
    <mergeCell ref="A8:C8"/>
    <mergeCell ref="D8:G8"/>
    <mergeCell ref="H8:K8"/>
    <mergeCell ref="L8:O8"/>
    <mergeCell ref="A9:C9"/>
    <mergeCell ref="D9:G9"/>
    <mergeCell ref="H9:K9"/>
    <mergeCell ref="L9:O9"/>
    <mergeCell ref="B18:C18"/>
    <mergeCell ref="E18:F18"/>
    <mergeCell ref="H18:I18"/>
    <mergeCell ref="N18:O18"/>
    <mergeCell ref="B19:C19"/>
    <mergeCell ref="K19:O19"/>
    <mergeCell ref="A16:F16"/>
    <mergeCell ref="G16:H16"/>
    <mergeCell ref="I16:L16"/>
    <mergeCell ref="M16:O16"/>
    <mergeCell ref="B17:C17"/>
    <mergeCell ref="E17:I17"/>
    <mergeCell ref="K17:L17"/>
    <mergeCell ref="N17:O17"/>
    <mergeCell ref="D12:E12"/>
    <mergeCell ref="F12:G12"/>
    <mergeCell ref="A13:C13"/>
    <mergeCell ref="D13:K13"/>
    <mergeCell ref="L13:O13"/>
    <mergeCell ref="A14:C14"/>
    <mergeCell ref="D14:K14"/>
    <mergeCell ref="L14:O14"/>
    <mergeCell ref="G23:I24"/>
    <mergeCell ref="D25:L25"/>
    <mergeCell ref="I26:J26"/>
    <mergeCell ref="K26:O26"/>
    <mergeCell ref="A27:B27"/>
    <mergeCell ref="C27:D27"/>
    <mergeCell ref="E27:F27"/>
    <mergeCell ref="G27:I27"/>
    <mergeCell ref="J27:O27"/>
    <mergeCell ref="B20:C20"/>
    <mergeCell ref="E20:F20"/>
    <mergeCell ref="H20:I20"/>
    <mergeCell ref="N20:O20"/>
    <mergeCell ref="A21:B21"/>
    <mergeCell ref="C21:F21"/>
    <mergeCell ref="H21:I21"/>
    <mergeCell ref="J21:K21"/>
    <mergeCell ref="L21:O21"/>
    <mergeCell ref="A33:B33"/>
    <mergeCell ref="C33:F33"/>
    <mergeCell ref="H33:I33"/>
    <mergeCell ref="J33:K33"/>
    <mergeCell ref="L33:O33"/>
    <mergeCell ref="G34:I35"/>
    <mergeCell ref="A31:C31"/>
    <mergeCell ref="D31:K31"/>
    <mergeCell ref="L31:O31"/>
    <mergeCell ref="A32:C32"/>
    <mergeCell ref="D32:K32"/>
    <mergeCell ref="L32:O32"/>
    <mergeCell ref="A28:B28"/>
    <mergeCell ref="C28:D28"/>
    <mergeCell ref="E28:F28"/>
    <mergeCell ref="G28:I28"/>
    <mergeCell ref="J28:O28"/>
    <mergeCell ref="A29:C30"/>
    <mergeCell ref="D29:M30"/>
    <mergeCell ref="N29:O29"/>
    <mergeCell ref="A48:C48"/>
    <mergeCell ref="D48:E48"/>
    <mergeCell ref="F48:H48"/>
    <mergeCell ref="I48:J48"/>
    <mergeCell ref="M49:O49"/>
    <mergeCell ref="C44:M44"/>
    <mergeCell ref="A46:B46"/>
    <mergeCell ref="C46:E46"/>
    <mergeCell ref="I46:J46"/>
    <mergeCell ref="K46:O46"/>
    <mergeCell ref="A47:B47"/>
    <mergeCell ref="C47:E47"/>
    <mergeCell ref="K48:M48"/>
    <mergeCell ref="N48:O48"/>
    <mergeCell ref="D36:L36"/>
    <mergeCell ref="A37:B37"/>
    <mergeCell ref="A38:B40"/>
    <mergeCell ref="C38:D38"/>
    <mergeCell ref="E38:G38"/>
    <mergeCell ref="H38:L38"/>
    <mergeCell ref="C39:D40"/>
    <mergeCell ref="E39:G40"/>
    <mergeCell ref="H40:L40"/>
    <mergeCell ref="A53:E53"/>
    <mergeCell ref="F53:G53"/>
    <mergeCell ref="I53:M53"/>
    <mergeCell ref="N53:O53"/>
    <mergeCell ref="B54:C54"/>
    <mergeCell ref="D54:E54"/>
    <mergeCell ref="F54:G54"/>
    <mergeCell ref="I54:M55"/>
    <mergeCell ref="N54:O55"/>
    <mergeCell ref="B55:C55"/>
    <mergeCell ref="M50:O50"/>
    <mergeCell ref="A51:C51"/>
    <mergeCell ref="D51:G51"/>
    <mergeCell ref="H51:K51"/>
    <mergeCell ref="L51:O51"/>
    <mergeCell ref="A52:C52"/>
    <mergeCell ref="D52:G52"/>
    <mergeCell ref="H52:K52"/>
    <mergeCell ref="L52:O52"/>
    <mergeCell ref="B61:C61"/>
    <mergeCell ref="E61:F61"/>
    <mergeCell ref="H61:I61"/>
    <mergeCell ref="N61:O61"/>
    <mergeCell ref="B62:C62"/>
    <mergeCell ref="K62:O62"/>
    <mergeCell ref="A59:F59"/>
    <mergeCell ref="G59:H59"/>
    <mergeCell ref="I59:L59"/>
    <mergeCell ref="M59:O59"/>
    <mergeCell ref="B60:C60"/>
    <mergeCell ref="E60:I60"/>
    <mergeCell ref="K60:L60"/>
    <mergeCell ref="N60:O60"/>
    <mergeCell ref="D55:E55"/>
    <mergeCell ref="F55:G55"/>
    <mergeCell ref="A56:C56"/>
    <mergeCell ref="D56:K56"/>
    <mergeCell ref="L56:O56"/>
    <mergeCell ref="A57:C57"/>
    <mergeCell ref="D57:K57"/>
    <mergeCell ref="L57:O57"/>
    <mergeCell ref="G66:I67"/>
    <mergeCell ref="D68:L68"/>
    <mergeCell ref="I69:J69"/>
    <mergeCell ref="K69:O69"/>
    <mergeCell ref="A70:B70"/>
    <mergeCell ref="C70:D70"/>
    <mergeCell ref="E70:F70"/>
    <mergeCell ref="G70:I70"/>
    <mergeCell ref="J70:O70"/>
    <mergeCell ref="B63:C63"/>
    <mergeCell ref="E63:F63"/>
    <mergeCell ref="H63:I63"/>
    <mergeCell ref="N63:O63"/>
    <mergeCell ref="A64:B64"/>
    <mergeCell ref="C64:F64"/>
    <mergeCell ref="H64:I64"/>
    <mergeCell ref="J64:K64"/>
    <mergeCell ref="L64:O64"/>
    <mergeCell ref="A76:B76"/>
    <mergeCell ref="C76:F76"/>
    <mergeCell ref="H76:I76"/>
    <mergeCell ref="J76:K76"/>
    <mergeCell ref="L76:O76"/>
    <mergeCell ref="G77:I78"/>
    <mergeCell ref="A74:C74"/>
    <mergeCell ref="D74:K74"/>
    <mergeCell ref="L74:O74"/>
    <mergeCell ref="A75:C75"/>
    <mergeCell ref="D75:K75"/>
    <mergeCell ref="L75:O75"/>
    <mergeCell ref="A71:B71"/>
    <mergeCell ref="C71:D71"/>
    <mergeCell ref="E71:F71"/>
    <mergeCell ref="G71:I71"/>
    <mergeCell ref="J71:O71"/>
    <mergeCell ref="A72:C73"/>
    <mergeCell ref="D72:M73"/>
    <mergeCell ref="N72:O72"/>
    <mergeCell ref="A91:C91"/>
    <mergeCell ref="D91:E91"/>
    <mergeCell ref="F91:H91"/>
    <mergeCell ref="I91:J91"/>
    <mergeCell ref="M92:O92"/>
    <mergeCell ref="C87:M87"/>
    <mergeCell ref="A89:B89"/>
    <mergeCell ref="C89:E89"/>
    <mergeCell ref="I89:J89"/>
    <mergeCell ref="K89:O89"/>
    <mergeCell ref="A90:B90"/>
    <mergeCell ref="C90:E90"/>
    <mergeCell ref="K91:M91"/>
    <mergeCell ref="N91:O91"/>
    <mergeCell ref="D79:L79"/>
    <mergeCell ref="A80:B80"/>
    <mergeCell ref="A81:B83"/>
    <mergeCell ref="C81:D81"/>
    <mergeCell ref="E81:G81"/>
    <mergeCell ref="H81:L81"/>
    <mergeCell ref="C82:D83"/>
    <mergeCell ref="E82:G83"/>
    <mergeCell ref="H83:L83"/>
    <mergeCell ref="A96:E96"/>
    <mergeCell ref="F96:G96"/>
    <mergeCell ref="I96:M96"/>
    <mergeCell ref="N96:O96"/>
    <mergeCell ref="B97:C97"/>
    <mergeCell ref="D97:E97"/>
    <mergeCell ref="F97:G97"/>
    <mergeCell ref="I97:M98"/>
    <mergeCell ref="N97:O98"/>
    <mergeCell ref="B98:C98"/>
    <mergeCell ref="M93:O93"/>
    <mergeCell ref="A94:C94"/>
    <mergeCell ref="D94:G94"/>
    <mergeCell ref="H94:K94"/>
    <mergeCell ref="L94:O94"/>
    <mergeCell ref="A95:C95"/>
    <mergeCell ref="D95:G95"/>
    <mergeCell ref="H95:K95"/>
    <mergeCell ref="L95:O95"/>
    <mergeCell ref="B104:C104"/>
    <mergeCell ref="E104:F104"/>
    <mergeCell ref="H104:I104"/>
    <mergeCell ref="N104:O104"/>
    <mergeCell ref="B105:C105"/>
    <mergeCell ref="K105:O105"/>
    <mergeCell ref="A102:F102"/>
    <mergeCell ref="G102:H102"/>
    <mergeCell ref="I102:L102"/>
    <mergeCell ref="M102:O102"/>
    <mergeCell ref="B103:C103"/>
    <mergeCell ref="E103:I103"/>
    <mergeCell ref="K103:L103"/>
    <mergeCell ref="N103:O103"/>
    <mergeCell ref="D98:E98"/>
    <mergeCell ref="F98:G98"/>
    <mergeCell ref="A99:C99"/>
    <mergeCell ref="D99:K99"/>
    <mergeCell ref="L99:O99"/>
    <mergeCell ref="A100:C100"/>
    <mergeCell ref="D100:K100"/>
    <mergeCell ref="L100:O100"/>
    <mergeCell ref="G109:I110"/>
    <mergeCell ref="D111:L111"/>
    <mergeCell ref="I112:J112"/>
    <mergeCell ref="K112:O112"/>
    <mergeCell ref="A113:B113"/>
    <mergeCell ref="C113:D113"/>
    <mergeCell ref="E113:F113"/>
    <mergeCell ref="G113:I113"/>
    <mergeCell ref="J113:O113"/>
    <mergeCell ref="B106:C106"/>
    <mergeCell ref="E106:F106"/>
    <mergeCell ref="H106:I106"/>
    <mergeCell ref="N106:O106"/>
    <mergeCell ref="A107:B107"/>
    <mergeCell ref="C107:F107"/>
    <mergeCell ref="H107:I107"/>
    <mergeCell ref="J107:K107"/>
    <mergeCell ref="L107:O107"/>
    <mergeCell ref="A119:B119"/>
    <mergeCell ref="C119:F119"/>
    <mergeCell ref="H119:I119"/>
    <mergeCell ref="J119:K119"/>
    <mergeCell ref="L119:O119"/>
    <mergeCell ref="G120:I121"/>
    <mergeCell ref="A117:C117"/>
    <mergeCell ref="D117:K117"/>
    <mergeCell ref="L117:O117"/>
    <mergeCell ref="A118:C118"/>
    <mergeCell ref="D118:K118"/>
    <mergeCell ref="L118:O118"/>
    <mergeCell ref="A114:B114"/>
    <mergeCell ref="C114:D114"/>
    <mergeCell ref="E114:F114"/>
    <mergeCell ref="G114:I114"/>
    <mergeCell ref="J114:O114"/>
    <mergeCell ref="A115:C116"/>
    <mergeCell ref="D115:M116"/>
    <mergeCell ref="N115:O115"/>
    <mergeCell ref="A134:C134"/>
    <mergeCell ref="D134:E134"/>
    <mergeCell ref="F134:H134"/>
    <mergeCell ref="I134:J134"/>
    <mergeCell ref="M135:O135"/>
    <mergeCell ref="C130:M130"/>
    <mergeCell ref="A132:B132"/>
    <mergeCell ref="C132:E132"/>
    <mergeCell ref="I132:J132"/>
    <mergeCell ref="K132:O132"/>
    <mergeCell ref="A133:B133"/>
    <mergeCell ref="C133:E133"/>
    <mergeCell ref="K134:M134"/>
    <mergeCell ref="N134:O134"/>
    <mergeCell ref="D122:L122"/>
    <mergeCell ref="A123:B123"/>
    <mergeCell ref="A124:B126"/>
    <mergeCell ref="C124:D124"/>
    <mergeCell ref="E124:G124"/>
    <mergeCell ref="H124:L124"/>
    <mergeCell ref="C125:D126"/>
    <mergeCell ref="E125:G126"/>
    <mergeCell ref="H126:L126"/>
    <mergeCell ref="A139:E139"/>
    <mergeCell ref="F139:G139"/>
    <mergeCell ref="I139:M139"/>
    <mergeCell ref="N139:O139"/>
    <mergeCell ref="B140:C140"/>
    <mergeCell ref="D140:E140"/>
    <mergeCell ref="F140:G140"/>
    <mergeCell ref="I140:M141"/>
    <mergeCell ref="N140:O141"/>
    <mergeCell ref="B141:C141"/>
    <mergeCell ref="M136:O136"/>
    <mergeCell ref="A137:C137"/>
    <mergeCell ref="D137:G137"/>
    <mergeCell ref="H137:K137"/>
    <mergeCell ref="L137:O137"/>
    <mergeCell ref="A138:C138"/>
    <mergeCell ref="D138:G138"/>
    <mergeCell ref="H138:K138"/>
    <mergeCell ref="L138:O138"/>
    <mergeCell ref="B147:C147"/>
    <mergeCell ref="E147:F147"/>
    <mergeCell ref="H147:I147"/>
    <mergeCell ref="N147:O147"/>
    <mergeCell ref="B148:C148"/>
    <mergeCell ref="K148:O148"/>
    <mergeCell ref="A145:F145"/>
    <mergeCell ref="G145:H145"/>
    <mergeCell ref="I145:L145"/>
    <mergeCell ref="M145:O145"/>
    <mergeCell ref="B146:C146"/>
    <mergeCell ref="E146:I146"/>
    <mergeCell ref="K146:L146"/>
    <mergeCell ref="N146:O146"/>
    <mergeCell ref="D141:E141"/>
    <mergeCell ref="F141:G141"/>
    <mergeCell ref="A142:C142"/>
    <mergeCell ref="D142:K142"/>
    <mergeCell ref="L142:O142"/>
    <mergeCell ref="A143:C143"/>
    <mergeCell ref="D143:K143"/>
    <mergeCell ref="L143:O143"/>
    <mergeCell ref="G152:I153"/>
    <mergeCell ref="D154:L154"/>
    <mergeCell ref="I155:J155"/>
    <mergeCell ref="K155:O155"/>
    <mergeCell ref="A156:B156"/>
    <mergeCell ref="C156:D156"/>
    <mergeCell ref="E156:F156"/>
    <mergeCell ref="G156:I156"/>
    <mergeCell ref="J156:O156"/>
    <mergeCell ref="B149:C149"/>
    <mergeCell ref="E149:F149"/>
    <mergeCell ref="H149:I149"/>
    <mergeCell ref="N149:O149"/>
    <mergeCell ref="A150:B150"/>
    <mergeCell ref="C150:F150"/>
    <mergeCell ref="H150:I150"/>
    <mergeCell ref="J150:K150"/>
    <mergeCell ref="L150:O150"/>
    <mergeCell ref="A162:B162"/>
    <mergeCell ref="C162:F162"/>
    <mergeCell ref="H162:I162"/>
    <mergeCell ref="J162:K162"/>
    <mergeCell ref="L162:O162"/>
    <mergeCell ref="G163:I164"/>
    <mergeCell ref="A160:C160"/>
    <mergeCell ref="D160:K160"/>
    <mergeCell ref="L160:O160"/>
    <mergeCell ref="A161:C161"/>
    <mergeCell ref="D161:K161"/>
    <mergeCell ref="L161:O161"/>
    <mergeCell ref="A157:B157"/>
    <mergeCell ref="C157:D157"/>
    <mergeCell ref="E157:F157"/>
    <mergeCell ref="G157:I157"/>
    <mergeCell ref="J157:O157"/>
    <mergeCell ref="A158:C159"/>
    <mergeCell ref="D158:M159"/>
    <mergeCell ref="N158:O158"/>
    <mergeCell ref="A177:C177"/>
    <mergeCell ref="D177:E177"/>
    <mergeCell ref="F177:H177"/>
    <mergeCell ref="I177:J177"/>
    <mergeCell ref="M178:O178"/>
    <mergeCell ref="C173:M173"/>
    <mergeCell ref="A175:B175"/>
    <mergeCell ref="C175:E175"/>
    <mergeCell ref="I175:J175"/>
    <mergeCell ref="K175:O175"/>
    <mergeCell ref="A176:B176"/>
    <mergeCell ref="C176:E176"/>
    <mergeCell ref="K177:M177"/>
    <mergeCell ref="N177:O177"/>
    <mergeCell ref="D165:L165"/>
    <mergeCell ref="A166:B166"/>
    <mergeCell ref="A167:B169"/>
    <mergeCell ref="C167:D167"/>
    <mergeCell ref="E167:G167"/>
    <mergeCell ref="H167:L167"/>
    <mergeCell ref="C168:D169"/>
    <mergeCell ref="E168:G169"/>
    <mergeCell ref="H169:L169"/>
    <mergeCell ref="A182:E182"/>
    <mergeCell ref="F182:G182"/>
    <mergeCell ref="I182:M182"/>
    <mergeCell ref="N182:O182"/>
    <mergeCell ref="B183:C183"/>
    <mergeCell ref="D183:E183"/>
    <mergeCell ref="F183:G183"/>
    <mergeCell ref="I183:M184"/>
    <mergeCell ref="N183:O184"/>
    <mergeCell ref="B184:C184"/>
    <mergeCell ref="M179:O179"/>
    <mergeCell ref="A180:C180"/>
    <mergeCell ref="D180:G180"/>
    <mergeCell ref="H180:K180"/>
    <mergeCell ref="L180:O180"/>
    <mergeCell ref="A181:C181"/>
    <mergeCell ref="D181:G181"/>
    <mergeCell ref="H181:K181"/>
    <mergeCell ref="L181:O181"/>
    <mergeCell ref="B190:C190"/>
    <mergeCell ref="E190:F190"/>
    <mergeCell ref="H190:I190"/>
    <mergeCell ref="N190:O190"/>
    <mergeCell ref="B191:C191"/>
    <mergeCell ref="K191:O191"/>
    <mergeCell ref="A188:F188"/>
    <mergeCell ref="G188:H188"/>
    <mergeCell ref="I188:L188"/>
    <mergeCell ref="M188:O188"/>
    <mergeCell ref="B189:C189"/>
    <mergeCell ref="E189:I189"/>
    <mergeCell ref="K189:L189"/>
    <mergeCell ref="N189:O189"/>
    <mergeCell ref="D184:E184"/>
    <mergeCell ref="F184:G184"/>
    <mergeCell ref="A185:C185"/>
    <mergeCell ref="D185:K185"/>
    <mergeCell ref="L185:O185"/>
    <mergeCell ref="A186:C186"/>
    <mergeCell ref="D186:K186"/>
    <mergeCell ref="L186:O186"/>
    <mergeCell ref="G195:I196"/>
    <mergeCell ref="D197:L197"/>
    <mergeCell ref="I198:J198"/>
    <mergeCell ref="K198:O198"/>
    <mergeCell ref="A199:B199"/>
    <mergeCell ref="C199:D199"/>
    <mergeCell ref="E199:F199"/>
    <mergeCell ref="G199:I199"/>
    <mergeCell ref="J199:O199"/>
    <mergeCell ref="B192:C192"/>
    <mergeCell ref="E192:F192"/>
    <mergeCell ref="H192:I192"/>
    <mergeCell ref="N192:O192"/>
    <mergeCell ref="A193:B193"/>
    <mergeCell ref="C193:F193"/>
    <mergeCell ref="H193:I193"/>
    <mergeCell ref="J193:K193"/>
    <mergeCell ref="L193:O193"/>
    <mergeCell ref="A205:B205"/>
    <mergeCell ref="C205:F205"/>
    <mergeCell ref="H205:I205"/>
    <mergeCell ref="J205:K205"/>
    <mergeCell ref="L205:O205"/>
    <mergeCell ref="G206:I207"/>
    <mergeCell ref="A203:C203"/>
    <mergeCell ref="D203:K203"/>
    <mergeCell ref="L203:O203"/>
    <mergeCell ref="A204:C204"/>
    <mergeCell ref="D204:K204"/>
    <mergeCell ref="L204:O204"/>
    <mergeCell ref="A200:B200"/>
    <mergeCell ref="C200:D200"/>
    <mergeCell ref="E200:F200"/>
    <mergeCell ref="G200:I200"/>
    <mergeCell ref="J200:O200"/>
    <mergeCell ref="A201:C202"/>
    <mergeCell ref="D201:M202"/>
    <mergeCell ref="N201:O201"/>
    <mergeCell ref="A220:C220"/>
    <mergeCell ref="D220:E220"/>
    <mergeCell ref="F220:H220"/>
    <mergeCell ref="I220:J220"/>
    <mergeCell ref="M221:O221"/>
    <mergeCell ref="C216:M216"/>
    <mergeCell ref="A218:B218"/>
    <mergeCell ref="C218:E218"/>
    <mergeCell ref="I218:J218"/>
    <mergeCell ref="K218:O218"/>
    <mergeCell ref="A219:B219"/>
    <mergeCell ref="C219:E219"/>
    <mergeCell ref="K220:M220"/>
    <mergeCell ref="N220:O220"/>
    <mergeCell ref="D208:L208"/>
    <mergeCell ref="A209:B209"/>
    <mergeCell ref="A210:B212"/>
    <mergeCell ref="C210:D210"/>
    <mergeCell ref="E210:G210"/>
    <mergeCell ref="H210:L210"/>
    <mergeCell ref="C211:D212"/>
    <mergeCell ref="E211:G212"/>
    <mergeCell ref="H212:L212"/>
    <mergeCell ref="A225:E225"/>
    <mergeCell ref="F225:G225"/>
    <mergeCell ref="I225:M225"/>
    <mergeCell ref="N225:O225"/>
    <mergeCell ref="B226:C226"/>
    <mergeCell ref="D226:E226"/>
    <mergeCell ref="F226:G226"/>
    <mergeCell ref="I226:M227"/>
    <mergeCell ref="N226:O227"/>
    <mergeCell ref="B227:C227"/>
    <mergeCell ref="M222:O222"/>
    <mergeCell ref="A223:C223"/>
    <mergeCell ref="D223:G223"/>
    <mergeCell ref="H223:K223"/>
    <mergeCell ref="L223:O223"/>
    <mergeCell ref="A224:C224"/>
    <mergeCell ref="D224:G224"/>
    <mergeCell ref="H224:K224"/>
    <mergeCell ref="L224:O224"/>
    <mergeCell ref="B233:C233"/>
    <mergeCell ref="E233:F233"/>
    <mergeCell ref="H233:I233"/>
    <mergeCell ref="N233:O233"/>
    <mergeCell ref="B234:C234"/>
    <mergeCell ref="K234:O234"/>
    <mergeCell ref="A231:F231"/>
    <mergeCell ref="G231:H231"/>
    <mergeCell ref="I231:L231"/>
    <mergeCell ref="M231:O231"/>
    <mergeCell ref="B232:C232"/>
    <mergeCell ref="E232:I232"/>
    <mergeCell ref="K232:L232"/>
    <mergeCell ref="N232:O232"/>
    <mergeCell ref="D227:E227"/>
    <mergeCell ref="F227:G227"/>
    <mergeCell ref="A228:C228"/>
    <mergeCell ref="D228:K228"/>
    <mergeCell ref="L228:O228"/>
    <mergeCell ref="A229:C229"/>
    <mergeCell ref="D229:K229"/>
    <mergeCell ref="L229:O229"/>
    <mergeCell ref="G238:I239"/>
    <mergeCell ref="D240:L240"/>
    <mergeCell ref="I241:J241"/>
    <mergeCell ref="K241:O241"/>
    <mergeCell ref="A242:B242"/>
    <mergeCell ref="C242:D242"/>
    <mergeCell ref="E242:F242"/>
    <mergeCell ref="G242:I242"/>
    <mergeCell ref="J242:O242"/>
    <mergeCell ref="B235:C235"/>
    <mergeCell ref="E235:F235"/>
    <mergeCell ref="H235:I235"/>
    <mergeCell ref="N235:O235"/>
    <mergeCell ref="A236:B236"/>
    <mergeCell ref="C236:F236"/>
    <mergeCell ref="H236:I236"/>
    <mergeCell ref="J236:K236"/>
    <mergeCell ref="L236:O236"/>
    <mergeCell ref="A248:B248"/>
    <mergeCell ref="C248:F248"/>
    <mergeCell ref="H248:I248"/>
    <mergeCell ref="J248:K248"/>
    <mergeCell ref="L248:O248"/>
    <mergeCell ref="G249:I250"/>
    <mergeCell ref="A246:C246"/>
    <mergeCell ref="D246:K246"/>
    <mergeCell ref="L246:O246"/>
    <mergeCell ref="A247:C247"/>
    <mergeCell ref="D247:K247"/>
    <mergeCell ref="L247:O247"/>
    <mergeCell ref="A243:B243"/>
    <mergeCell ref="C243:D243"/>
    <mergeCell ref="E243:F243"/>
    <mergeCell ref="G243:I243"/>
    <mergeCell ref="J243:O243"/>
    <mergeCell ref="A244:C245"/>
    <mergeCell ref="D244:M245"/>
    <mergeCell ref="N244:O244"/>
    <mergeCell ref="A263:C263"/>
    <mergeCell ref="D263:E263"/>
    <mergeCell ref="F263:H263"/>
    <mergeCell ref="I263:J263"/>
    <mergeCell ref="M264:O264"/>
    <mergeCell ref="C259:M259"/>
    <mergeCell ref="A261:B261"/>
    <mergeCell ref="C261:E261"/>
    <mergeCell ref="I261:J261"/>
    <mergeCell ref="K261:O261"/>
    <mergeCell ref="A262:B262"/>
    <mergeCell ref="C262:E262"/>
    <mergeCell ref="K263:M263"/>
    <mergeCell ref="N263:O263"/>
    <mergeCell ref="D251:L251"/>
    <mergeCell ref="A252:B252"/>
    <mergeCell ref="A253:B255"/>
    <mergeCell ref="C253:D253"/>
    <mergeCell ref="E253:G253"/>
    <mergeCell ref="H253:L253"/>
    <mergeCell ref="C254:D255"/>
    <mergeCell ref="E254:G255"/>
    <mergeCell ref="H255:L255"/>
    <mergeCell ref="A268:E268"/>
    <mergeCell ref="F268:G268"/>
    <mergeCell ref="I268:M268"/>
    <mergeCell ref="N268:O268"/>
    <mergeCell ref="B269:C269"/>
    <mergeCell ref="D269:E269"/>
    <mergeCell ref="F269:G269"/>
    <mergeCell ref="I269:M270"/>
    <mergeCell ref="N269:O270"/>
    <mergeCell ref="B270:C270"/>
    <mergeCell ref="M265:O265"/>
    <mergeCell ref="A266:C266"/>
    <mergeCell ref="D266:G266"/>
    <mergeCell ref="H266:K266"/>
    <mergeCell ref="L266:O266"/>
    <mergeCell ref="A267:C267"/>
    <mergeCell ref="D267:G267"/>
    <mergeCell ref="H267:K267"/>
    <mergeCell ref="L267:O267"/>
    <mergeCell ref="B276:C276"/>
    <mergeCell ref="E276:F276"/>
    <mergeCell ref="H276:I276"/>
    <mergeCell ref="N276:O276"/>
    <mergeCell ref="B277:C277"/>
    <mergeCell ref="K277:O277"/>
    <mergeCell ref="A274:F274"/>
    <mergeCell ref="G274:H274"/>
    <mergeCell ref="I274:L274"/>
    <mergeCell ref="M274:O274"/>
    <mergeCell ref="B275:C275"/>
    <mergeCell ref="E275:I275"/>
    <mergeCell ref="K275:L275"/>
    <mergeCell ref="N275:O275"/>
    <mergeCell ref="D270:E270"/>
    <mergeCell ref="F270:G270"/>
    <mergeCell ref="A271:C271"/>
    <mergeCell ref="D271:K271"/>
    <mergeCell ref="L271:O271"/>
    <mergeCell ref="A272:C272"/>
    <mergeCell ref="D272:K272"/>
    <mergeCell ref="L272:O272"/>
    <mergeCell ref="G281:I282"/>
    <mergeCell ref="D283:L283"/>
    <mergeCell ref="I284:J284"/>
    <mergeCell ref="K284:O284"/>
    <mergeCell ref="A285:B285"/>
    <mergeCell ref="C285:D285"/>
    <mergeCell ref="E285:F285"/>
    <mergeCell ref="G285:I285"/>
    <mergeCell ref="J285:O285"/>
    <mergeCell ref="B278:C278"/>
    <mergeCell ref="E278:F278"/>
    <mergeCell ref="H278:I278"/>
    <mergeCell ref="N278:O278"/>
    <mergeCell ref="A279:B279"/>
    <mergeCell ref="C279:F279"/>
    <mergeCell ref="H279:I279"/>
    <mergeCell ref="J279:K279"/>
    <mergeCell ref="L279:O279"/>
    <mergeCell ref="A291:B291"/>
    <mergeCell ref="C291:F291"/>
    <mergeCell ref="H291:I291"/>
    <mergeCell ref="J291:K291"/>
    <mergeCell ref="L291:O291"/>
    <mergeCell ref="G292:I293"/>
    <mergeCell ref="A289:C289"/>
    <mergeCell ref="D289:K289"/>
    <mergeCell ref="L289:O289"/>
    <mergeCell ref="A290:C290"/>
    <mergeCell ref="D290:K290"/>
    <mergeCell ref="L290:O290"/>
    <mergeCell ref="A286:B286"/>
    <mergeCell ref="C286:D286"/>
    <mergeCell ref="E286:F286"/>
    <mergeCell ref="G286:I286"/>
    <mergeCell ref="J286:O286"/>
    <mergeCell ref="A287:C288"/>
    <mergeCell ref="D287:M288"/>
    <mergeCell ref="N287:O287"/>
    <mergeCell ref="A306:C306"/>
    <mergeCell ref="D306:E306"/>
    <mergeCell ref="F306:H306"/>
    <mergeCell ref="I306:J306"/>
    <mergeCell ref="M307:O307"/>
    <mergeCell ref="C302:M302"/>
    <mergeCell ref="A304:B304"/>
    <mergeCell ref="C304:E304"/>
    <mergeCell ref="I304:J304"/>
    <mergeCell ref="K304:O304"/>
    <mergeCell ref="A305:B305"/>
    <mergeCell ref="C305:E305"/>
    <mergeCell ref="K306:M306"/>
    <mergeCell ref="N306:O306"/>
    <mergeCell ref="D294:L294"/>
    <mergeCell ref="A295:B295"/>
    <mergeCell ref="A296:B298"/>
    <mergeCell ref="C296:D296"/>
    <mergeCell ref="E296:G296"/>
    <mergeCell ref="H296:L296"/>
    <mergeCell ref="C297:D298"/>
    <mergeCell ref="E297:G298"/>
    <mergeCell ref="H298:L298"/>
    <mergeCell ref="A311:E311"/>
    <mergeCell ref="F311:G311"/>
    <mergeCell ref="I311:M311"/>
    <mergeCell ref="N311:O311"/>
    <mergeCell ref="B312:C312"/>
    <mergeCell ref="D312:E312"/>
    <mergeCell ref="F312:G312"/>
    <mergeCell ref="I312:M313"/>
    <mergeCell ref="N312:O313"/>
    <mergeCell ref="B313:C313"/>
    <mergeCell ref="M308:O308"/>
    <mergeCell ref="A309:C309"/>
    <mergeCell ref="D309:G309"/>
    <mergeCell ref="H309:K309"/>
    <mergeCell ref="L309:O309"/>
    <mergeCell ref="A310:C310"/>
    <mergeCell ref="D310:G310"/>
    <mergeCell ref="H310:K310"/>
    <mergeCell ref="L310:O310"/>
    <mergeCell ref="B319:C319"/>
    <mergeCell ref="E319:F319"/>
    <mergeCell ref="H319:I319"/>
    <mergeCell ref="N319:O319"/>
    <mergeCell ref="B320:C320"/>
    <mergeCell ref="K320:O320"/>
    <mergeCell ref="A317:F317"/>
    <mergeCell ref="G317:H317"/>
    <mergeCell ref="I317:L317"/>
    <mergeCell ref="M317:O317"/>
    <mergeCell ref="B318:C318"/>
    <mergeCell ref="E318:I318"/>
    <mergeCell ref="K318:L318"/>
    <mergeCell ref="N318:O318"/>
    <mergeCell ref="D313:E313"/>
    <mergeCell ref="F313:G313"/>
    <mergeCell ref="A314:C314"/>
    <mergeCell ref="D314:K314"/>
    <mergeCell ref="L314:O314"/>
    <mergeCell ref="A315:C315"/>
    <mergeCell ref="D315:K315"/>
    <mergeCell ref="L315:O315"/>
    <mergeCell ref="G324:I325"/>
    <mergeCell ref="D326:L326"/>
    <mergeCell ref="I327:J327"/>
    <mergeCell ref="K327:O327"/>
    <mergeCell ref="A328:B328"/>
    <mergeCell ref="C328:D328"/>
    <mergeCell ref="E328:F328"/>
    <mergeCell ref="G328:I328"/>
    <mergeCell ref="J328:O328"/>
    <mergeCell ref="B321:C321"/>
    <mergeCell ref="E321:F321"/>
    <mergeCell ref="H321:I321"/>
    <mergeCell ref="N321:O321"/>
    <mergeCell ref="A322:B322"/>
    <mergeCell ref="C322:F322"/>
    <mergeCell ref="H322:I322"/>
    <mergeCell ref="J322:K322"/>
    <mergeCell ref="L322:O322"/>
    <mergeCell ref="A334:B334"/>
    <mergeCell ref="C334:F334"/>
    <mergeCell ref="H334:I334"/>
    <mergeCell ref="J334:K334"/>
    <mergeCell ref="L334:O334"/>
    <mergeCell ref="G335:I336"/>
    <mergeCell ref="A332:C332"/>
    <mergeCell ref="D332:K332"/>
    <mergeCell ref="L332:O332"/>
    <mergeCell ref="A333:C333"/>
    <mergeCell ref="D333:K333"/>
    <mergeCell ref="L333:O333"/>
    <mergeCell ref="A329:B329"/>
    <mergeCell ref="C329:D329"/>
    <mergeCell ref="E329:F329"/>
    <mergeCell ref="G329:I329"/>
    <mergeCell ref="J329:O329"/>
    <mergeCell ref="A330:C331"/>
    <mergeCell ref="D330:M331"/>
    <mergeCell ref="N330:O330"/>
    <mergeCell ref="A349:C349"/>
    <mergeCell ref="D349:E349"/>
    <mergeCell ref="F349:H349"/>
    <mergeCell ref="I349:J349"/>
    <mergeCell ref="M350:O350"/>
    <mergeCell ref="C345:M345"/>
    <mergeCell ref="A347:B347"/>
    <mergeCell ref="C347:E347"/>
    <mergeCell ref="I347:J347"/>
    <mergeCell ref="K347:O347"/>
    <mergeCell ref="A348:B348"/>
    <mergeCell ref="C348:E348"/>
    <mergeCell ref="K349:M349"/>
    <mergeCell ref="N349:O349"/>
    <mergeCell ref="D337:L337"/>
    <mergeCell ref="A338:B338"/>
    <mergeCell ref="A339:B341"/>
    <mergeCell ref="C339:D339"/>
    <mergeCell ref="E339:G339"/>
    <mergeCell ref="H339:L339"/>
    <mergeCell ref="C340:D341"/>
    <mergeCell ref="E340:G341"/>
    <mergeCell ref="H341:L341"/>
    <mergeCell ref="A354:E354"/>
    <mergeCell ref="F354:G354"/>
    <mergeCell ref="I354:M354"/>
    <mergeCell ref="N354:O354"/>
    <mergeCell ref="B355:C355"/>
    <mergeCell ref="D355:E355"/>
    <mergeCell ref="F355:G355"/>
    <mergeCell ref="I355:M356"/>
    <mergeCell ref="N355:O356"/>
    <mergeCell ref="B356:C356"/>
    <mergeCell ref="M351:O351"/>
    <mergeCell ref="A352:C352"/>
    <mergeCell ref="D352:G352"/>
    <mergeCell ref="H352:K352"/>
    <mergeCell ref="L352:O352"/>
    <mergeCell ref="A353:C353"/>
    <mergeCell ref="D353:G353"/>
    <mergeCell ref="H353:K353"/>
    <mergeCell ref="L353:O353"/>
    <mergeCell ref="B362:C362"/>
    <mergeCell ref="E362:F362"/>
    <mergeCell ref="H362:I362"/>
    <mergeCell ref="N362:O362"/>
    <mergeCell ref="B363:C363"/>
    <mergeCell ref="K363:O363"/>
    <mergeCell ref="A360:F360"/>
    <mergeCell ref="G360:H360"/>
    <mergeCell ref="I360:L360"/>
    <mergeCell ref="M360:O360"/>
    <mergeCell ref="B361:C361"/>
    <mergeCell ref="E361:I361"/>
    <mergeCell ref="K361:L361"/>
    <mergeCell ref="N361:O361"/>
    <mergeCell ref="D356:E356"/>
    <mergeCell ref="F356:G356"/>
    <mergeCell ref="A357:C357"/>
    <mergeCell ref="D357:K357"/>
    <mergeCell ref="L357:O357"/>
    <mergeCell ref="A358:C358"/>
    <mergeCell ref="D358:K358"/>
    <mergeCell ref="L358:O358"/>
    <mergeCell ref="G367:I368"/>
    <mergeCell ref="D369:L369"/>
    <mergeCell ref="I370:J370"/>
    <mergeCell ref="K370:O370"/>
    <mergeCell ref="A371:B371"/>
    <mergeCell ref="C371:D371"/>
    <mergeCell ref="E371:F371"/>
    <mergeCell ref="G371:I371"/>
    <mergeCell ref="J371:O371"/>
    <mergeCell ref="B364:C364"/>
    <mergeCell ref="E364:F364"/>
    <mergeCell ref="H364:I364"/>
    <mergeCell ref="N364:O364"/>
    <mergeCell ref="A365:B365"/>
    <mergeCell ref="C365:F365"/>
    <mergeCell ref="H365:I365"/>
    <mergeCell ref="J365:K365"/>
    <mergeCell ref="L365:O365"/>
    <mergeCell ref="A377:B377"/>
    <mergeCell ref="C377:F377"/>
    <mergeCell ref="H377:I377"/>
    <mergeCell ref="J377:K377"/>
    <mergeCell ref="L377:O377"/>
    <mergeCell ref="G378:I379"/>
    <mergeCell ref="A375:C375"/>
    <mergeCell ref="D375:K375"/>
    <mergeCell ref="L375:O375"/>
    <mergeCell ref="A376:C376"/>
    <mergeCell ref="D376:K376"/>
    <mergeCell ref="L376:O376"/>
    <mergeCell ref="A372:B372"/>
    <mergeCell ref="C372:D372"/>
    <mergeCell ref="E372:F372"/>
    <mergeCell ref="G372:I372"/>
    <mergeCell ref="J372:O372"/>
    <mergeCell ref="A373:C374"/>
    <mergeCell ref="D373:M374"/>
    <mergeCell ref="N373:O373"/>
    <mergeCell ref="C388:M388"/>
    <mergeCell ref="A390:B390"/>
    <mergeCell ref="C390:E390"/>
    <mergeCell ref="I390:J390"/>
    <mergeCell ref="K390:O390"/>
    <mergeCell ref="A391:B391"/>
    <mergeCell ref="C391:E391"/>
    <mergeCell ref="K392:M392"/>
    <mergeCell ref="N392:O392"/>
    <mergeCell ref="D380:L380"/>
    <mergeCell ref="A381:B381"/>
    <mergeCell ref="A382:B384"/>
    <mergeCell ref="C382:D382"/>
    <mergeCell ref="E382:G382"/>
    <mergeCell ref="H382:L382"/>
    <mergeCell ref="C383:D384"/>
    <mergeCell ref="E383:G384"/>
    <mergeCell ref="H384:L384"/>
    <mergeCell ref="B398:C398"/>
    <mergeCell ref="D398:E398"/>
    <mergeCell ref="F398:G398"/>
    <mergeCell ref="I398:M399"/>
    <mergeCell ref="N398:O399"/>
    <mergeCell ref="B399:C399"/>
    <mergeCell ref="M394:O394"/>
    <mergeCell ref="A395:C395"/>
    <mergeCell ref="D395:G395"/>
    <mergeCell ref="H395:K395"/>
    <mergeCell ref="L395:O395"/>
    <mergeCell ref="A396:C396"/>
    <mergeCell ref="D396:G396"/>
    <mergeCell ref="H396:K396"/>
    <mergeCell ref="L396:O396"/>
    <mergeCell ref="A392:C392"/>
    <mergeCell ref="D392:E392"/>
    <mergeCell ref="F392:H392"/>
    <mergeCell ref="I392:J392"/>
    <mergeCell ref="M393:O393"/>
    <mergeCell ref="B407:C407"/>
    <mergeCell ref="E407:F407"/>
    <mergeCell ref="H407:I407"/>
    <mergeCell ref="N407:O407"/>
    <mergeCell ref="A408:B408"/>
    <mergeCell ref="C408:F408"/>
    <mergeCell ref="H408:I408"/>
    <mergeCell ref="J408:K408"/>
    <mergeCell ref="L408:O408"/>
    <mergeCell ref="B405:C405"/>
    <mergeCell ref="E405:F405"/>
    <mergeCell ref="H405:I405"/>
    <mergeCell ref="N405:O405"/>
    <mergeCell ref="B406:C406"/>
    <mergeCell ref="K406:O406"/>
    <mergeCell ref="A403:F403"/>
    <mergeCell ref="G403:H403"/>
    <mergeCell ref="I403:L403"/>
    <mergeCell ref="M403:O403"/>
    <mergeCell ref="B404:C404"/>
    <mergeCell ref="E404:I404"/>
    <mergeCell ref="K404:L404"/>
    <mergeCell ref="N404:O404"/>
    <mergeCell ref="A415:B415"/>
    <mergeCell ref="C415:D415"/>
    <mergeCell ref="E415:F415"/>
    <mergeCell ref="G415:I415"/>
    <mergeCell ref="J415:O415"/>
    <mergeCell ref="A416:C417"/>
    <mergeCell ref="D416:M417"/>
    <mergeCell ref="N416:O416"/>
    <mergeCell ref="G410:I411"/>
    <mergeCell ref="D412:L412"/>
    <mergeCell ref="I413:J413"/>
    <mergeCell ref="K413:O413"/>
    <mergeCell ref="A414:B414"/>
    <mergeCell ref="C414:D414"/>
    <mergeCell ref="E414:F414"/>
    <mergeCell ref="G414:I414"/>
    <mergeCell ref="J414:O414"/>
    <mergeCell ref="A433:O433"/>
    <mergeCell ref="D423:L423"/>
    <mergeCell ref="A424:B424"/>
    <mergeCell ref="A425:B427"/>
    <mergeCell ref="C425:D425"/>
    <mergeCell ref="E425:G425"/>
    <mergeCell ref="H425:L425"/>
    <mergeCell ref="C426:D427"/>
    <mergeCell ref="E426:G427"/>
    <mergeCell ref="H427:L427"/>
    <mergeCell ref="A420:B420"/>
    <mergeCell ref="C420:F420"/>
    <mergeCell ref="H420:I420"/>
    <mergeCell ref="J420:K420"/>
    <mergeCell ref="L420:O420"/>
    <mergeCell ref="G421:I422"/>
    <mergeCell ref="A418:C418"/>
    <mergeCell ref="D418:K418"/>
    <mergeCell ref="L418:O418"/>
    <mergeCell ref="A419:C419"/>
    <mergeCell ref="D419:K419"/>
    <mergeCell ref="L419:O419"/>
    <mergeCell ref="A402:K402"/>
    <mergeCell ref="L402:O402"/>
    <mergeCell ref="A15:K15"/>
    <mergeCell ref="L15:O15"/>
    <mergeCell ref="A58:K58"/>
    <mergeCell ref="L58:O58"/>
    <mergeCell ref="A101:K101"/>
    <mergeCell ref="L101:O101"/>
    <mergeCell ref="A144:K144"/>
    <mergeCell ref="L144:O144"/>
    <mergeCell ref="A187:K187"/>
    <mergeCell ref="L187:O187"/>
    <mergeCell ref="A230:K230"/>
    <mergeCell ref="L230:O230"/>
    <mergeCell ref="A273:K273"/>
    <mergeCell ref="L273:O273"/>
    <mergeCell ref="A316:K316"/>
    <mergeCell ref="L316:O316"/>
    <mergeCell ref="A359:K359"/>
    <mergeCell ref="L359:O359"/>
    <mergeCell ref="D399:E399"/>
    <mergeCell ref="F399:G399"/>
    <mergeCell ref="A400:C400"/>
    <mergeCell ref="D400:K400"/>
    <mergeCell ref="L400:O400"/>
    <mergeCell ref="A401:C401"/>
    <mergeCell ref="D401:K401"/>
    <mergeCell ref="L401:O401"/>
    <mergeCell ref="A397:E397"/>
    <mergeCell ref="F397:G397"/>
    <mergeCell ref="I397:M397"/>
    <mergeCell ref="N397:O397"/>
  </mergeCells>
  <phoneticPr fontId="30"/>
  <dataValidations count="8">
    <dataValidation type="list" imeMode="off" showInputMessage="1" showErrorMessage="1" sqref="G360:H360 G16:H16 G59:H59 G102:H102 G145:H145 G188:H188 G231:H231 G274:H274 G317:H317 G403:H403" xr:uid="{AC0B77F4-41AF-4A50-90E8-63351ACC1B0F}">
      <formula1>"1,2,3,4,5,6,7,8,9,10,11,12,13,14,15"</formula1>
    </dataValidation>
    <dataValidation type="list" imeMode="off" allowBlank="1" showInputMessage="1" showErrorMessage="1" sqref="H355 H11 H54 H97 H140 H183 H226 H269 H312 H398" xr:uid="{00C40775-BD20-48D7-9800-44637CA36ACA}">
      <formula1>"1,2"</formula1>
    </dataValidation>
    <dataValidation imeMode="halfKatakana" allowBlank="1" showInputMessage="1" showErrorMessage="1" sqref="B355:G355 B11:G11 B54:G54 B97:G97 B140:G140 B183:G183 B226:G226 B269:G269 B312:G312 B398:G398" xr:uid="{589EBC50-F201-47D2-BAF5-AB5747FFF9D8}"/>
    <dataValidation imeMode="hiragana" allowBlank="1" showInputMessage="1" showErrorMessage="1" sqref="B313:G313 B356:G356 H353:K353 D358:K358 B12:G12 H9:K9 D14:K14 B55:G55 H52:K52 D57:K57 B98:G98 H95:K95 D100:K100 B141:G141 H138:K138 D143:K143 B184:G184 H181:K181 D186:K186 B227:G227 H224:K224 D229:K229 B270:G270 H267:K267 D272:K272 H310:K310 D315:K315 B399:G399 H396:K396 D401:K401" xr:uid="{BD56D423-33EF-4791-ACBF-0D20BF474C68}"/>
    <dataValidation imeMode="off" allowBlank="1" showInputMessage="1" showErrorMessage="1" sqref="P390 M7:P7 A181:G181 A224:G224 A267:G267 K3:P3 A310:G310 M394:P394 A353:G353 A9:G9 I11:M12 I355:M356 L14:P15 H21:I21 P46 M50:P50 A52:G52 I54:M55 B14:C14 L57:P58 H64:I64 P89 M93:P93 A95:G95 I97:M98 B57:C57 L100:P101 H107:I107 P132 M136:P136 A138:G138 I140:M141 B100:C100 L143:P144 H150:I150 P175 M179:P179 I183:M184 L186:P187 B143:C143 H193:I193 B186:C186 P218 M222:P222 I226:M227 L229:P230 A186:A187 H236:I236 B229:C229 P261 M265:P265 I269:M270 L272:P273 A229:A230 H279:I279 B272:C272 P304 M308:P308 I312:M313 L315:P316 A272:A273 H322:I322 B315:C315 P347 M351:P351 L358:P359 H365:I365 A315:A316 B358:C358 A358:A359 A14:A15 A57:A58 A100:A101 A143:A144 A396:G396 I398:M399 L401:P402 H408:I408 B401:C401 A401:A402" xr:uid="{EEB8E1F1-CAD1-4795-8CA6-2B35EFC021C9}"/>
    <dataValidation type="list" allowBlank="1" showInputMessage="1" showErrorMessage="1" sqref="K7:L7 K50:L50 K93:L93 K136:L136 K179:L179 K222:L222 K265:L265 K308:L308 K351:L351 K394:L394" xr:uid="{FBEE35C9-6FE8-4EF5-8C8D-98C7F9BD3776}">
      <formula1>"○"</formula1>
    </dataValidation>
    <dataValidation type="textLength" imeMode="hiragana" operator="lessThanOrEqual" allowBlank="1" showInputMessage="1" showErrorMessage="1" errorTitle="文字数オーバー" error="5文字以内で入力してください" sqref="L279:P279 L322:P322 L21:P21 L64:P64 L107:P107 L150:P150 L193:P193 L365:P365 L236:P236 L408:P408" xr:uid="{E1436FB3-3485-4E61-9938-1FCC87D151D3}">
      <formula1>5</formula1>
    </dataValidation>
    <dataValidation type="list" allowBlank="1" showInputMessage="1" showErrorMessage="1" prompt="審査会2日間ある場合、1日目か2日目を選択してください。" sqref="N5:O5 N48:O48 N91:O91 N134:O134 N177:O177 N220:O220 N263:O263 N306:O306 N349:O349 N392:O392" xr:uid="{D45AFF56-8C47-4FB3-8F16-2303D600F6C9}">
      <formula1>"1日目,2日目"</formula1>
    </dataValidation>
  </dataValidations>
  <printOptions horizontalCentered="1"/>
  <pageMargins left="0.6692913385826772" right="0.19685039370078741" top="0.39370078740157483" bottom="0" header="0.19685039370078741" footer="0"/>
  <pageSetup paperSize="9" scale="92" fitToHeight="0" orientation="portrait" r:id="rId1"/>
  <rowBreaks count="9" manualBreakCount="9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 moveWithCells="1">
                  <from>
                    <xdr:col>0</xdr:col>
                    <xdr:colOff>114300</xdr:colOff>
                    <xdr:row>6</xdr:row>
                    <xdr:rowOff>0</xdr:rowOff>
                  </from>
                  <to>
                    <xdr:col>0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0</xdr:rowOff>
                  </from>
                  <to>
                    <xdr:col>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Option Button 3">
              <controlPr defaultSize="0" autoFill="0" autoLine="0" autoPict="0">
                <anchor moveWithCells="1">
                  <from>
                    <xdr:col>2</xdr:col>
                    <xdr:colOff>114300</xdr:colOff>
                    <xdr:row>6</xdr:row>
                    <xdr:rowOff>0</xdr:rowOff>
                  </from>
                  <to>
                    <xdr:col>2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4">
              <controlPr defaultSize="0" autoFill="0" autoLine="0" autoPict="0" macro="[0]!オプション1210_Click">
                <anchor moveWithCells="1">
                  <from>
                    <xdr:col>3</xdr:col>
                    <xdr:colOff>114300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defaultSize="0" autoFill="0" autoLine="0" autoPict="0">
                <anchor moveWithCells="1">
                  <from>
                    <xdr:col>4</xdr:col>
                    <xdr:colOff>83820</xdr:colOff>
                    <xdr:row>6</xdr:row>
                    <xdr:rowOff>0</xdr:rowOff>
                  </from>
                  <to>
                    <xdr:col>4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Option Button 6">
              <controlPr defaultSize="0" autoFill="0" autoLine="0" autoPict="0">
                <anchor moveWithCells="1">
                  <from>
                    <xdr:col>5</xdr:col>
                    <xdr:colOff>121920</xdr:colOff>
                    <xdr:row>6</xdr:row>
                    <xdr:rowOff>0</xdr:rowOff>
                  </from>
                  <to>
                    <xdr:col>5</xdr:col>
                    <xdr:colOff>350520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7">
              <controlPr defaultSize="0" autoFill="0" autoLine="0" autoPict="0">
                <anchor moveWithCells="1">
                  <from>
                    <xdr:col>6</xdr:col>
                    <xdr:colOff>106680</xdr:colOff>
                    <xdr:row>6</xdr:row>
                    <xdr:rowOff>0</xdr:rowOff>
                  </from>
                  <to>
                    <xdr:col>6</xdr:col>
                    <xdr:colOff>335280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Option Button 8">
              <controlPr defaultSize="0" autoFill="0" autoLine="0" autoPict="0">
                <anchor moveWithCells="1">
                  <from>
                    <xdr:col>7</xdr:col>
                    <xdr:colOff>83820</xdr:colOff>
                    <xdr:row>6</xdr:row>
                    <xdr:rowOff>0</xdr:rowOff>
                  </from>
                  <to>
                    <xdr:col>7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Option Button 9">
              <controlPr defaultSize="0" autoFill="0" autoLine="0" autoPict="0">
                <anchor moveWithCells="1">
                  <from>
                    <xdr:col>8</xdr:col>
                    <xdr:colOff>99060</xdr:colOff>
                    <xdr:row>6</xdr:row>
                    <xdr:rowOff>0</xdr:rowOff>
                  </from>
                  <to>
                    <xdr:col>8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Option Button 10">
              <controlPr defaultSize="0" autoFill="0" autoLine="0" autoPict="0">
                <anchor moveWithCells="1">
                  <from>
                    <xdr:col>9</xdr:col>
                    <xdr:colOff>99060</xdr:colOff>
                    <xdr:row>6</xdr:row>
                    <xdr:rowOff>0</xdr:rowOff>
                  </from>
                  <to>
                    <xdr:col>9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Option Button 11">
              <controlPr defaultSize="0" autoFill="0" autoLine="0" autoPict="0">
                <anchor moveWithCells="1">
                  <from>
                    <xdr:col>0</xdr:col>
                    <xdr:colOff>114300</xdr:colOff>
                    <xdr:row>49</xdr:row>
                    <xdr:rowOff>0</xdr:rowOff>
                  </from>
                  <to>
                    <xdr:col>0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Option Button 12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0</xdr:rowOff>
                  </from>
                  <to>
                    <xdr:col>1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Option Button 13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0</xdr:rowOff>
                  </from>
                  <to>
                    <xdr:col>2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0</xdr:rowOff>
                  </from>
                  <to>
                    <xdr:col>3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Option Button 15">
              <controlPr defaultSize="0" autoFill="0" autoLine="0" autoPict="0">
                <anchor moveWithCells="1">
                  <from>
                    <xdr:col>4</xdr:col>
                    <xdr:colOff>83820</xdr:colOff>
                    <xdr:row>49</xdr:row>
                    <xdr:rowOff>0</xdr:rowOff>
                  </from>
                  <to>
                    <xdr:col>4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Option Button 16">
              <controlPr defaultSize="0" autoFill="0" autoLine="0" autoPict="0">
                <anchor moveWithCells="1">
                  <from>
                    <xdr:col>5</xdr:col>
                    <xdr:colOff>121920</xdr:colOff>
                    <xdr:row>49</xdr:row>
                    <xdr:rowOff>0</xdr:rowOff>
                  </from>
                  <to>
                    <xdr:col>5</xdr:col>
                    <xdr:colOff>350520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Option Button 17">
              <controlPr defaultSize="0" autoFill="0" autoLine="0" autoPict="0">
                <anchor moveWithCells="1">
                  <from>
                    <xdr:col>6</xdr:col>
                    <xdr:colOff>106680</xdr:colOff>
                    <xdr:row>49</xdr:row>
                    <xdr:rowOff>0</xdr:rowOff>
                  </from>
                  <to>
                    <xdr:col>6</xdr:col>
                    <xdr:colOff>335280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Option Button 18">
              <controlPr defaultSize="0" autoFill="0" autoLine="0" autoPict="0">
                <anchor moveWithCells="1">
                  <from>
                    <xdr:col>7</xdr:col>
                    <xdr:colOff>83820</xdr:colOff>
                    <xdr:row>49</xdr:row>
                    <xdr:rowOff>0</xdr:rowOff>
                  </from>
                  <to>
                    <xdr:col>7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Option Button 19">
              <controlPr defaultSize="0" autoFill="0" autoLine="0" autoPict="0">
                <anchor moveWithCells="1">
                  <from>
                    <xdr:col>8</xdr:col>
                    <xdr:colOff>99060</xdr:colOff>
                    <xdr:row>49</xdr:row>
                    <xdr:rowOff>0</xdr:rowOff>
                  </from>
                  <to>
                    <xdr:col>8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Option Button 20">
              <controlPr defaultSize="0" autoFill="0" autoLine="0" autoPict="0">
                <anchor moveWithCells="1">
                  <from>
                    <xdr:col>9</xdr:col>
                    <xdr:colOff>99060</xdr:colOff>
                    <xdr:row>49</xdr:row>
                    <xdr:rowOff>0</xdr:rowOff>
                  </from>
                  <to>
                    <xdr:col>9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Group Box 21">
              <controlPr defaultSize="0" autoFill="0" autoPict="0">
                <anchor moveWithCells="1">
                  <from>
                    <xdr:col>0</xdr:col>
                    <xdr:colOff>30480</xdr:colOff>
                    <xdr:row>5</xdr:row>
                    <xdr:rowOff>289560</xdr:rowOff>
                  </from>
                  <to>
                    <xdr:col>9</xdr:col>
                    <xdr:colOff>411480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Group Box 22">
              <controlPr defaultSize="0" autoFill="0" autoPict="0">
                <anchor moveWithCells="1">
                  <from>
                    <xdr:col>0</xdr:col>
                    <xdr:colOff>76200</xdr:colOff>
                    <xdr:row>48</xdr:row>
                    <xdr:rowOff>289560</xdr:rowOff>
                  </from>
                  <to>
                    <xdr:col>10</xdr:col>
                    <xdr:colOff>30480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Option Button 23">
              <controlPr defaultSize="0" autoFill="0" autoLine="0" autoPict="0">
                <anchor moveWithCells="1">
                  <from>
                    <xdr:col>0</xdr:col>
                    <xdr:colOff>114300</xdr:colOff>
                    <xdr:row>92</xdr:row>
                    <xdr:rowOff>0</xdr:rowOff>
                  </from>
                  <to>
                    <xdr:col>0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Option Button 24">
              <controlPr defaultSize="0" autoFill="0" autoLine="0" autoPict="0">
                <anchor moveWithCells="1">
                  <from>
                    <xdr:col>1</xdr:col>
                    <xdr:colOff>114300</xdr:colOff>
                    <xdr:row>92</xdr:row>
                    <xdr:rowOff>0</xdr:rowOff>
                  </from>
                  <to>
                    <xdr:col>1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Option Button 25">
              <controlPr defaultSize="0" autoFill="0" autoLine="0" autoPict="0">
                <anchor moveWithCells="1">
                  <from>
                    <xdr:col>2</xdr:col>
                    <xdr:colOff>114300</xdr:colOff>
                    <xdr:row>92</xdr:row>
                    <xdr:rowOff>0</xdr:rowOff>
                  </from>
                  <to>
                    <xdr:col>2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Option Button 26">
              <controlPr defaultSize="0" autoFill="0" autoLine="0" autoPict="0">
                <anchor moveWithCells="1">
                  <from>
                    <xdr:col>3</xdr:col>
                    <xdr:colOff>114300</xdr:colOff>
                    <xdr:row>92</xdr:row>
                    <xdr:rowOff>0</xdr:rowOff>
                  </from>
                  <to>
                    <xdr:col>3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Option Button 27">
              <controlPr defaultSize="0" autoFill="0" autoLine="0" autoPict="0">
                <anchor moveWithCells="1">
                  <from>
                    <xdr:col>4</xdr:col>
                    <xdr:colOff>83820</xdr:colOff>
                    <xdr:row>92</xdr:row>
                    <xdr:rowOff>0</xdr:rowOff>
                  </from>
                  <to>
                    <xdr:col>4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Option Button 28">
              <controlPr defaultSize="0" autoFill="0" autoLine="0" autoPict="0">
                <anchor moveWithCells="1">
                  <from>
                    <xdr:col>5</xdr:col>
                    <xdr:colOff>121920</xdr:colOff>
                    <xdr:row>92</xdr:row>
                    <xdr:rowOff>0</xdr:rowOff>
                  </from>
                  <to>
                    <xdr:col>5</xdr:col>
                    <xdr:colOff>350520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Option Button 29">
              <controlPr defaultSize="0" autoFill="0" autoLine="0" autoPict="0">
                <anchor moveWithCells="1">
                  <from>
                    <xdr:col>6</xdr:col>
                    <xdr:colOff>106680</xdr:colOff>
                    <xdr:row>92</xdr:row>
                    <xdr:rowOff>0</xdr:rowOff>
                  </from>
                  <to>
                    <xdr:col>6</xdr:col>
                    <xdr:colOff>335280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Option Button 30">
              <controlPr defaultSize="0" autoFill="0" autoLine="0" autoPict="0">
                <anchor moveWithCells="1">
                  <from>
                    <xdr:col>7</xdr:col>
                    <xdr:colOff>83820</xdr:colOff>
                    <xdr:row>92</xdr:row>
                    <xdr:rowOff>0</xdr:rowOff>
                  </from>
                  <to>
                    <xdr:col>7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Option Button 31">
              <controlPr defaultSize="0" autoFill="0" autoLine="0" autoPict="0">
                <anchor moveWithCells="1">
                  <from>
                    <xdr:col>8</xdr:col>
                    <xdr:colOff>99060</xdr:colOff>
                    <xdr:row>92</xdr:row>
                    <xdr:rowOff>0</xdr:rowOff>
                  </from>
                  <to>
                    <xdr:col>8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Option Button 32">
              <controlPr defaultSize="0" autoFill="0" autoLine="0" autoPict="0">
                <anchor moveWithCells="1">
                  <from>
                    <xdr:col>9</xdr:col>
                    <xdr:colOff>99060</xdr:colOff>
                    <xdr:row>92</xdr:row>
                    <xdr:rowOff>0</xdr:rowOff>
                  </from>
                  <to>
                    <xdr:col>9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Option Button 33">
              <controlPr defaultSize="0" autoFill="0" autoLine="0" autoPict="0">
                <anchor moveWithCells="1">
                  <from>
                    <xdr:col>0</xdr:col>
                    <xdr:colOff>114300</xdr:colOff>
                    <xdr:row>135</xdr:row>
                    <xdr:rowOff>0</xdr:rowOff>
                  </from>
                  <to>
                    <xdr:col>0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Option Button 34">
              <controlPr defaultSize="0" autoFill="0" autoLine="0" autoPict="0">
                <anchor moveWithCells="1">
                  <from>
                    <xdr:col>1</xdr:col>
                    <xdr:colOff>114300</xdr:colOff>
                    <xdr:row>135</xdr:row>
                    <xdr:rowOff>0</xdr:rowOff>
                  </from>
                  <to>
                    <xdr:col>1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Option Button 35">
              <controlPr defaultSize="0" autoFill="0" autoLine="0" autoPict="0">
                <anchor moveWithCells="1">
                  <from>
                    <xdr:col>2</xdr:col>
                    <xdr:colOff>114300</xdr:colOff>
                    <xdr:row>135</xdr:row>
                    <xdr:rowOff>0</xdr:rowOff>
                  </from>
                  <to>
                    <xdr:col>2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Option Button 36">
              <controlPr defaultSize="0" autoFill="0" autoLine="0" autoPict="0">
                <anchor moveWithCells="1">
                  <from>
                    <xdr:col>3</xdr:col>
                    <xdr:colOff>114300</xdr:colOff>
                    <xdr:row>135</xdr:row>
                    <xdr:rowOff>0</xdr:rowOff>
                  </from>
                  <to>
                    <xdr:col>3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Option Button 37">
              <controlPr defaultSize="0" autoFill="0" autoLine="0" autoPict="0">
                <anchor moveWithCells="1">
                  <from>
                    <xdr:col>4</xdr:col>
                    <xdr:colOff>83820</xdr:colOff>
                    <xdr:row>135</xdr:row>
                    <xdr:rowOff>0</xdr:rowOff>
                  </from>
                  <to>
                    <xdr:col>4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Option Button 38">
              <controlPr defaultSize="0" autoFill="0" autoLine="0" autoPict="0">
                <anchor moveWithCells="1">
                  <from>
                    <xdr:col>5</xdr:col>
                    <xdr:colOff>121920</xdr:colOff>
                    <xdr:row>135</xdr:row>
                    <xdr:rowOff>0</xdr:rowOff>
                  </from>
                  <to>
                    <xdr:col>5</xdr:col>
                    <xdr:colOff>350520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Option Button 39">
              <controlPr defaultSize="0" autoFill="0" autoLine="0" autoPict="0">
                <anchor moveWithCells="1">
                  <from>
                    <xdr:col>6</xdr:col>
                    <xdr:colOff>106680</xdr:colOff>
                    <xdr:row>135</xdr:row>
                    <xdr:rowOff>0</xdr:rowOff>
                  </from>
                  <to>
                    <xdr:col>6</xdr:col>
                    <xdr:colOff>335280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Option Button 40">
              <controlPr defaultSize="0" autoFill="0" autoLine="0" autoPict="0">
                <anchor moveWithCells="1">
                  <from>
                    <xdr:col>7</xdr:col>
                    <xdr:colOff>83820</xdr:colOff>
                    <xdr:row>135</xdr:row>
                    <xdr:rowOff>0</xdr:rowOff>
                  </from>
                  <to>
                    <xdr:col>7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Option Button 41">
              <controlPr defaultSize="0" autoFill="0" autoLine="0" autoPict="0">
                <anchor moveWithCells="1">
                  <from>
                    <xdr:col>8</xdr:col>
                    <xdr:colOff>99060</xdr:colOff>
                    <xdr:row>135</xdr:row>
                    <xdr:rowOff>0</xdr:rowOff>
                  </from>
                  <to>
                    <xdr:col>8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Option Button 42">
              <controlPr defaultSize="0" autoFill="0" autoLine="0" autoPict="0">
                <anchor moveWithCells="1">
                  <from>
                    <xdr:col>9</xdr:col>
                    <xdr:colOff>99060</xdr:colOff>
                    <xdr:row>135</xdr:row>
                    <xdr:rowOff>0</xdr:rowOff>
                  </from>
                  <to>
                    <xdr:col>9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Option Button 43">
              <controlPr defaultSize="0" autoFill="0" autoLine="0" autoPict="0">
                <anchor moveWithCells="1">
                  <from>
                    <xdr:col>0</xdr:col>
                    <xdr:colOff>114300</xdr:colOff>
                    <xdr:row>178</xdr:row>
                    <xdr:rowOff>0</xdr:rowOff>
                  </from>
                  <to>
                    <xdr:col>0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Option Button 44">
              <controlPr defaultSize="0" autoFill="0" autoLine="0" autoPict="0">
                <anchor moveWithCells="1">
                  <from>
                    <xdr:col>1</xdr:col>
                    <xdr:colOff>114300</xdr:colOff>
                    <xdr:row>178</xdr:row>
                    <xdr:rowOff>0</xdr:rowOff>
                  </from>
                  <to>
                    <xdr:col>1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Option Button 45">
              <controlPr defaultSize="0" autoFill="0" autoLine="0" autoPict="0">
                <anchor moveWithCells="1">
                  <from>
                    <xdr:col>2</xdr:col>
                    <xdr:colOff>114300</xdr:colOff>
                    <xdr:row>178</xdr:row>
                    <xdr:rowOff>0</xdr:rowOff>
                  </from>
                  <to>
                    <xdr:col>2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Option Button 46">
              <controlPr defaultSize="0" autoFill="0" autoLine="0" autoPict="0">
                <anchor moveWithCells="1">
                  <from>
                    <xdr:col>3</xdr:col>
                    <xdr:colOff>114300</xdr:colOff>
                    <xdr:row>178</xdr:row>
                    <xdr:rowOff>0</xdr:rowOff>
                  </from>
                  <to>
                    <xdr:col>3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Option Button 47">
              <controlPr defaultSize="0" autoFill="0" autoLine="0" autoPict="0">
                <anchor moveWithCells="1">
                  <from>
                    <xdr:col>4</xdr:col>
                    <xdr:colOff>83820</xdr:colOff>
                    <xdr:row>178</xdr:row>
                    <xdr:rowOff>0</xdr:rowOff>
                  </from>
                  <to>
                    <xdr:col>4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Option Button 48">
              <controlPr defaultSize="0" autoFill="0" autoLine="0" autoPict="0">
                <anchor moveWithCells="1">
                  <from>
                    <xdr:col>5</xdr:col>
                    <xdr:colOff>121920</xdr:colOff>
                    <xdr:row>178</xdr:row>
                    <xdr:rowOff>0</xdr:rowOff>
                  </from>
                  <to>
                    <xdr:col>5</xdr:col>
                    <xdr:colOff>350520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Option Button 49">
              <controlPr defaultSize="0" autoFill="0" autoLine="0" autoPict="0">
                <anchor moveWithCells="1">
                  <from>
                    <xdr:col>6</xdr:col>
                    <xdr:colOff>106680</xdr:colOff>
                    <xdr:row>178</xdr:row>
                    <xdr:rowOff>0</xdr:rowOff>
                  </from>
                  <to>
                    <xdr:col>6</xdr:col>
                    <xdr:colOff>335280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Option Button 50">
              <controlPr defaultSize="0" autoFill="0" autoLine="0" autoPict="0">
                <anchor moveWithCells="1">
                  <from>
                    <xdr:col>7</xdr:col>
                    <xdr:colOff>83820</xdr:colOff>
                    <xdr:row>178</xdr:row>
                    <xdr:rowOff>0</xdr:rowOff>
                  </from>
                  <to>
                    <xdr:col>7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Option Button 51">
              <controlPr defaultSize="0" autoFill="0" autoLine="0" autoPict="0">
                <anchor moveWithCells="1">
                  <from>
                    <xdr:col>8</xdr:col>
                    <xdr:colOff>99060</xdr:colOff>
                    <xdr:row>178</xdr:row>
                    <xdr:rowOff>0</xdr:rowOff>
                  </from>
                  <to>
                    <xdr:col>8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Option Button 52">
              <controlPr defaultSize="0" autoFill="0" autoLine="0" autoPict="0">
                <anchor moveWithCells="1">
                  <from>
                    <xdr:col>9</xdr:col>
                    <xdr:colOff>99060</xdr:colOff>
                    <xdr:row>178</xdr:row>
                    <xdr:rowOff>0</xdr:rowOff>
                  </from>
                  <to>
                    <xdr:col>9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Option Button 53">
              <controlPr defaultSize="0" autoFill="0" autoLine="0" autoPict="0">
                <anchor moveWithCells="1">
                  <from>
                    <xdr:col>0</xdr:col>
                    <xdr:colOff>114300</xdr:colOff>
                    <xdr:row>221</xdr:row>
                    <xdr:rowOff>0</xdr:rowOff>
                  </from>
                  <to>
                    <xdr:col>0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Option Button 54">
              <controlPr defaultSize="0" autoFill="0" autoLine="0" autoPict="0">
                <anchor moveWithCells="1">
                  <from>
                    <xdr:col>1</xdr:col>
                    <xdr:colOff>114300</xdr:colOff>
                    <xdr:row>221</xdr:row>
                    <xdr:rowOff>0</xdr:rowOff>
                  </from>
                  <to>
                    <xdr:col>1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Option Button 55">
              <controlPr defaultSize="0" autoFill="0" autoLine="0" autoPict="0">
                <anchor moveWithCells="1">
                  <from>
                    <xdr:col>2</xdr:col>
                    <xdr:colOff>114300</xdr:colOff>
                    <xdr:row>221</xdr:row>
                    <xdr:rowOff>0</xdr:rowOff>
                  </from>
                  <to>
                    <xdr:col>2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Option Button 56">
              <controlPr defaultSize="0" autoFill="0" autoLine="0" autoPict="0">
                <anchor moveWithCells="1">
                  <from>
                    <xdr:col>3</xdr:col>
                    <xdr:colOff>114300</xdr:colOff>
                    <xdr:row>221</xdr:row>
                    <xdr:rowOff>0</xdr:rowOff>
                  </from>
                  <to>
                    <xdr:col>3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0" name="Option Button 57">
              <controlPr defaultSize="0" autoFill="0" autoLine="0" autoPict="0">
                <anchor moveWithCells="1">
                  <from>
                    <xdr:col>4</xdr:col>
                    <xdr:colOff>83820</xdr:colOff>
                    <xdr:row>221</xdr:row>
                    <xdr:rowOff>0</xdr:rowOff>
                  </from>
                  <to>
                    <xdr:col>4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1" name="Option Button 58">
              <controlPr defaultSize="0" autoFill="0" autoLine="0" autoPict="0">
                <anchor moveWithCells="1">
                  <from>
                    <xdr:col>5</xdr:col>
                    <xdr:colOff>121920</xdr:colOff>
                    <xdr:row>221</xdr:row>
                    <xdr:rowOff>0</xdr:rowOff>
                  </from>
                  <to>
                    <xdr:col>5</xdr:col>
                    <xdr:colOff>350520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2" name="Option Button 59">
              <controlPr defaultSize="0" autoFill="0" autoLine="0" autoPict="0">
                <anchor moveWithCells="1">
                  <from>
                    <xdr:col>6</xdr:col>
                    <xdr:colOff>106680</xdr:colOff>
                    <xdr:row>221</xdr:row>
                    <xdr:rowOff>0</xdr:rowOff>
                  </from>
                  <to>
                    <xdr:col>6</xdr:col>
                    <xdr:colOff>335280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3" name="Option Button 60">
              <controlPr defaultSize="0" autoFill="0" autoLine="0" autoPict="0">
                <anchor moveWithCells="1">
                  <from>
                    <xdr:col>7</xdr:col>
                    <xdr:colOff>83820</xdr:colOff>
                    <xdr:row>221</xdr:row>
                    <xdr:rowOff>0</xdr:rowOff>
                  </from>
                  <to>
                    <xdr:col>7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4" name="Option Button 61">
              <controlPr defaultSize="0" autoFill="0" autoLine="0" autoPict="0">
                <anchor moveWithCells="1">
                  <from>
                    <xdr:col>8</xdr:col>
                    <xdr:colOff>99060</xdr:colOff>
                    <xdr:row>221</xdr:row>
                    <xdr:rowOff>0</xdr:rowOff>
                  </from>
                  <to>
                    <xdr:col>8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5" name="Option Button 62">
              <controlPr defaultSize="0" autoFill="0" autoLine="0" autoPict="0">
                <anchor moveWithCells="1">
                  <from>
                    <xdr:col>9</xdr:col>
                    <xdr:colOff>99060</xdr:colOff>
                    <xdr:row>221</xdr:row>
                    <xdr:rowOff>0</xdr:rowOff>
                  </from>
                  <to>
                    <xdr:col>9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6" name="Option Button 63">
              <controlPr defaultSize="0" autoFill="0" autoLine="0" autoPict="0">
                <anchor moveWithCells="1">
                  <from>
                    <xdr:col>0</xdr:col>
                    <xdr:colOff>114300</xdr:colOff>
                    <xdr:row>264</xdr:row>
                    <xdr:rowOff>0</xdr:rowOff>
                  </from>
                  <to>
                    <xdr:col>0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7" name="Option Button 64">
              <controlPr defaultSize="0" autoFill="0" autoLine="0" autoPict="0">
                <anchor moveWithCells="1">
                  <from>
                    <xdr:col>1</xdr:col>
                    <xdr:colOff>114300</xdr:colOff>
                    <xdr:row>264</xdr:row>
                    <xdr:rowOff>0</xdr:rowOff>
                  </from>
                  <to>
                    <xdr:col>1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8" name="Option Button 65">
              <controlPr defaultSize="0" autoFill="0" autoLine="0" autoPict="0">
                <anchor moveWithCells="1">
                  <from>
                    <xdr:col>2</xdr:col>
                    <xdr:colOff>114300</xdr:colOff>
                    <xdr:row>264</xdr:row>
                    <xdr:rowOff>0</xdr:rowOff>
                  </from>
                  <to>
                    <xdr:col>2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69" name="Option Button 66">
              <controlPr defaultSize="0" autoFill="0" autoLine="0" autoPict="0">
                <anchor moveWithCells="1">
                  <from>
                    <xdr:col>3</xdr:col>
                    <xdr:colOff>114300</xdr:colOff>
                    <xdr:row>264</xdr:row>
                    <xdr:rowOff>0</xdr:rowOff>
                  </from>
                  <to>
                    <xdr:col>3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0" name="Option Button 67">
              <controlPr defaultSize="0" autoFill="0" autoLine="0" autoPict="0">
                <anchor moveWithCells="1">
                  <from>
                    <xdr:col>4</xdr:col>
                    <xdr:colOff>83820</xdr:colOff>
                    <xdr:row>264</xdr:row>
                    <xdr:rowOff>0</xdr:rowOff>
                  </from>
                  <to>
                    <xdr:col>4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1" name="Option Button 68">
              <controlPr defaultSize="0" autoFill="0" autoLine="0" autoPict="0">
                <anchor moveWithCells="1">
                  <from>
                    <xdr:col>5</xdr:col>
                    <xdr:colOff>121920</xdr:colOff>
                    <xdr:row>264</xdr:row>
                    <xdr:rowOff>0</xdr:rowOff>
                  </from>
                  <to>
                    <xdr:col>5</xdr:col>
                    <xdr:colOff>350520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2" name="Option Button 69">
              <controlPr defaultSize="0" autoFill="0" autoLine="0" autoPict="0">
                <anchor moveWithCells="1">
                  <from>
                    <xdr:col>6</xdr:col>
                    <xdr:colOff>106680</xdr:colOff>
                    <xdr:row>264</xdr:row>
                    <xdr:rowOff>0</xdr:rowOff>
                  </from>
                  <to>
                    <xdr:col>6</xdr:col>
                    <xdr:colOff>335280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3" name="Option Button 70">
              <controlPr defaultSize="0" autoFill="0" autoLine="0" autoPict="0">
                <anchor moveWithCells="1">
                  <from>
                    <xdr:col>7</xdr:col>
                    <xdr:colOff>83820</xdr:colOff>
                    <xdr:row>264</xdr:row>
                    <xdr:rowOff>0</xdr:rowOff>
                  </from>
                  <to>
                    <xdr:col>7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4" name="Option Button 71">
              <controlPr defaultSize="0" autoFill="0" autoLine="0" autoPict="0">
                <anchor moveWithCells="1">
                  <from>
                    <xdr:col>8</xdr:col>
                    <xdr:colOff>99060</xdr:colOff>
                    <xdr:row>264</xdr:row>
                    <xdr:rowOff>0</xdr:rowOff>
                  </from>
                  <to>
                    <xdr:col>8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5" name="Option Button 72">
              <controlPr defaultSize="0" autoFill="0" autoLine="0" autoPict="0">
                <anchor moveWithCells="1">
                  <from>
                    <xdr:col>9</xdr:col>
                    <xdr:colOff>99060</xdr:colOff>
                    <xdr:row>264</xdr:row>
                    <xdr:rowOff>0</xdr:rowOff>
                  </from>
                  <to>
                    <xdr:col>9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6" name="Option Button 73">
              <controlPr defaultSize="0" autoFill="0" autoLine="0" autoPict="0">
                <anchor moveWithCells="1">
                  <from>
                    <xdr:col>0</xdr:col>
                    <xdr:colOff>114300</xdr:colOff>
                    <xdr:row>307</xdr:row>
                    <xdr:rowOff>0</xdr:rowOff>
                  </from>
                  <to>
                    <xdr:col>0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7" name="Option Button 74">
              <controlPr defaultSize="0" autoFill="0" autoLine="0" autoPict="0">
                <anchor moveWithCells="1">
                  <from>
                    <xdr:col>1</xdr:col>
                    <xdr:colOff>114300</xdr:colOff>
                    <xdr:row>307</xdr:row>
                    <xdr:rowOff>0</xdr:rowOff>
                  </from>
                  <to>
                    <xdr:col>1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8" name="Option Button 75">
              <controlPr defaultSize="0" autoFill="0" autoLine="0" autoPict="0">
                <anchor moveWithCells="1">
                  <from>
                    <xdr:col>2</xdr:col>
                    <xdr:colOff>114300</xdr:colOff>
                    <xdr:row>307</xdr:row>
                    <xdr:rowOff>0</xdr:rowOff>
                  </from>
                  <to>
                    <xdr:col>2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79" name="Option Button 76">
              <controlPr defaultSize="0" autoFill="0" autoLine="0" autoPict="0">
                <anchor moveWithCells="1">
                  <from>
                    <xdr:col>3</xdr:col>
                    <xdr:colOff>114300</xdr:colOff>
                    <xdr:row>307</xdr:row>
                    <xdr:rowOff>0</xdr:rowOff>
                  </from>
                  <to>
                    <xdr:col>3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0" name="Option Button 77">
              <controlPr defaultSize="0" autoFill="0" autoLine="0" autoPict="0">
                <anchor moveWithCells="1">
                  <from>
                    <xdr:col>4</xdr:col>
                    <xdr:colOff>83820</xdr:colOff>
                    <xdr:row>307</xdr:row>
                    <xdr:rowOff>0</xdr:rowOff>
                  </from>
                  <to>
                    <xdr:col>4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1" name="Option Button 78">
              <controlPr defaultSize="0" autoFill="0" autoLine="0" autoPict="0">
                <anchor moveWithCells="1">
                  <from>
                    <xdr:col>5</xdr:col>
                    <xdr:colOff>121920</xdr:colOff>
                    <xdr:row>307</xdr:row>
                    <xdr:rowOff>0</xdr:rowOff>
                  </from>
                  <to>
                    <xdr:col>5</xdr:col>
                    <xdr:colOff>350520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2" name="Option Button 79">
              <controlPr defaultSize="0" autoFill="0" autoLine="0" autoPict="0">
                <anchor moveWithCells="1">
                  <from>
                    <xdr:col>6</xdr:col>
                    <xdr:colOff>106680</xdr:colOff>
                    <xdr:row>307</xdr:row>
                    <xdr:rowOff>0</xdr:rowOff>
                  </from>
                  <to>
                    <xdr:col>6</xdr:col>
                    <xdr:colOff>335280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3" name="Option Button 80">
              <controlPr defaultSize="0" autoFill="0" autoLine="0" autoPict="0">
                <anchor moveWithCells="1">
                  <from>
                    <xdr:col>7</xdr:col>
                    <xdr:colOff>83820</xdr:colOff>
                    <xdr:row>307</xdr:row>
                    <xdr:rowOff>0</xdr:rowOff>
                  </from>
                  <to>
                    <xdr:col>7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4" name="Option Button 81">
              <controlPr defaultSize="0" autoFill="0" autoLine="0" autoPict="0">
                <anchor moveWithCells="1">
                  <from>
                    <xdr:col>8</xdr:col>
                    <xdr:colOff>99060</xdr:colOff>
                    <xdr:row>307</xdr:row>
                    <xdr:rowOff>0</xdr:rowOff>
                  </from>
                  <to>
                    <xdr:col>8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5" name="Option Button 82">
              <controlPr defaultSize="0" autoFill="0" autoLine="0" autoPict="0">
                <anchor moveWithCells="1">
                  <from>
                    <xdr:col>9</xdr:col>
                    <xdr:colOff>99060</xdr:colOff>
                    <xdr:row>307</xdr:row>
                    <xdr:rowOff>0</xdr:rowOff>
                  </from>
                  <to>
                    <xdr:col>9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6" name="Option Button 83">
              <controlPr defaultSize="0" autoFill="0" autoLine="0" autoPict="0">
                <anchor moveWithCells="1">
                  <from>
                    <xdr:col>0</xdr:col>
                    <xdr:colOff>114300</xdr:colOff>
                    <xdr:row>350</xdr:row>
                    <xdr:rowOff>0</xdr:rowOff>
                  </from>
                  <to>
                    <xdr:col>0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7" name="Option Button 84">
              <controlPr defaultSize="0" autoFill="0" autoLine="0" autoPict="0">
                <anchor moveWithCells="1">
                  <from>
                    <xdr:col>1</xdr:col>
                    <xdr:colOff>114300</xdr:colOff>
                    <xdr:row>350</xdr:row>
                    <xdr:rowOff>0</xdr:rowOff>
                  </from>
                  <to>
                    <xdr:col>1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88" name="Option Button 85">
              <controlPr defaultSize="0" autoFill="0" autoLine="0" autoPict="0">
                <anchor moveWithCells="1">
                  <from>
                    <xdr:col>2</xdr:col>
                    <xdr:colOff>114300</xdr:colOff>
                    <xdr:row>350</xdr:row>
                    <xdr:rowOff>0</xdr:rowOff>
                  </from>
                  <to>
                    <xdr:col>2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4" r:id="rId89" name="Option Button 86">
              <controlPr defaultSize="0" autoFill="0" autoLine="0" autoPict="0">
                <anchor moveWithCells="1">
                  <from>
                    <xdr:col>3</xdr:col>
                    <xdr:colOff>114300</xdr:colOff>
                    <xdr:row>350</xdr:row>
                    <xdr:rowOff>0</xdr:rowOff>
                  </from>
                  <to>
                    <xdr:col>3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5" r:id="rId90" name="Option Button 87">
              <controlPr defaultSize="0" autoFill="0" autoLine="0" autoPict="0">
                <anchor moveWithCells="1">
                  <from>
                    <xdr:col>4</xdr:col>
                    <xdr:colOff>83820</xdr:colOff>
                    <xdr:row>350</xdr:row>
                    <xdr:rowOff>0</xdr:rowOff>
                  </from>
                  <to>
                    <xdr:col>4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6" r:id="rId91" name="Option Button 88">
              <controlPr defaultSize="0" autoFill="0" autoLine="0" autoPict="0">
                <anchor moveWithCells="1">
                  <from>
                    <xdr:col>5</xdr:col>
                    <xdr:colOff>121920</xdr:colOff>
                    <xdr:row>350</xdr:row>
                    <xdr:rowOff>0</xdr:rowOff>
                  </from>
                  <to>
                    <xdr:col>5</xdr:col>
                    <xdr:colOff>350520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7" r:id="rId92" name="Option Button 89">
              <controlPr defaultSize="0" autoFill="0" autoLine="0" autoPict="0">
                <anchor moveWithCells="1">
                  <from>
                    <xdr:col>6</xdr:col>
                    <xdr:colOff>106680</xdr:colOff>
                    <xdr:row>350</xdr:row>
                    <xdr:rowOff>0</xdr:rowOff>
                  </from>
                  <to>
                    <xdr:col>6</xdr:col>
                    <xdr:colOff>335280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8" r:id="rId93" name="Option Button 90">
              <controlPr defaultSize="0" autoFill="0" autoLine="0" autoPict="0">
                <anchor moveWithCells="1">
                  <from>
                    <xdr:col>7</xdr:col>
                    <xdr:colOff>83820</xdr:colOff>
                    <xdr:row>350</xdr:row>
                    <xdr:rowOff>0</xdr:rowOff>
                  </from>
                  <to>
                    <xdr:col>7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9" r:id="rId94" name="Option Button 91">
              <controlPr defaultSize="0" autoFill="0" autoLine="0" autoPict="0">
                <anchor moveWithCells="1">
                  <from>
                    <xdr:col>8</xdr:col>
                    <xdr:colOff>99060</xdr:colOff>
                    <xdr:row>350</xdr:row>
                    <xdr:rowOff>0</xdr:rowOff>
                  </from>
                  <to>
                    <xdr:col>8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0" r:id="rId95" name="Option Button 92">
              <controlPr defaultSize="0" autoFill="0" autoLine="0" autoPict="0">
                <anchor moveWithCells="1">
                  <from>
                    <xdr:col>9</xdr:col>
                    <xdr:colOff>99060</xdr:colOff>
                    <xdr:row>350</xdr:row>
                    <xdr:rowOff>0</xdr:rowOff>
                  </from>
                  <to>
                    <xdr:col>9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1" r:id="rId96" name="Option Button 93">
              <controlPr defaultSize="0" autoFill="0" autoLine="0" autoPict="0">
                <anchor moveWithCells="1">
                  <from>
                    <xdr:col>0</xdr:col>
                    <xdr:colOff>114300</xdr:colOff>
                    <xdr:row>393</xdr:row>
                    <xdr:rowOff>0</xdr:rowOff>
                  </from>
                  <to>
                    <xdr:col>0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2" r:id="rId97" name="Option Button 94">
              <controlPr defaultSize="0" autoFill="0" autoLine="0" autoPict="0">
                <anchor moveWithCells="1">
                  <from>
                    <xdr:col>1</xdr:col>
                    <xdr:colOff>114300</xdr:colOff>
                    <xdr:row>393</xdr:row>
                    <xdr:rowOff>0</xdr:rowOff>
                  </from>
                  <to>
                    <xdr:col>1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3" r:id="rId98" name="Option Button 95">
              <controlPr defaultSize="0" autoFill="0" autoLine="0" autoPict="0">
                <anchor moveWithCells="1">
                  <from>
                    <xdr:col>2</xdr:col>
                    <xdr:colOff>114300</xdr:colOff>
                    <xdr:row>393</xdr:row>
                    <xdr:rowOff>0</xdr:rowOff>
                  </from>
                  <to>
                    <xdr:col>2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4" r:id="rId99" name="Option Button 96">
              <controlPr defaultSize="0" autoFill="0" autoLine="0" autoPict="0">
                <anchor moveWithCells="1">
                  <from>
                    <xdr:col>3</xdr:col>
                    <xdr:colOff>114300</xdr:colOff>
                    <xdr:row>393</xdr:row>
                    <xdr:rowOff>0</xdr:rowOff>
                  </from>
                  <to>
                    <xdr:col>3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5" r:id="rId100" name="Option Button 97">
              <controlPr defaultSize="0" autoFill="0" autoLine="0" autoPict="0">
                <anchor moveWithCells="1">
                  <from>
                    <xdr:col>4</xdr:col>
                    <xdr:colOff>83820</xdr:colOff>
                    <xdr:row>393</xdr:row>
                    <xdr:rowOff>0</xdr:rowOff>
                  </from>
                  <to>
                    <xdr:col>4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6" r:id="rId101" name="Option Button 98">
              <controlPr defaultSize="0" autoFill="0" autoLine="0" autoPict="0">
                <anchor moveWithCells="1">
                  <from>
                    <xdr:col>5</xdr:col>
                    <xdr:colOff>121920</xdr:colOff>
                    <xdr:row>393</xdr:row>
                    <xdr:rowOff>0</xdr:rowOff>
                  </from>
                  <to>
                    <xdr:col>5</xdr:col>
                    <xdr:colOff>350520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7" r:id="rId102" name="Option Button 99">
              <controlPr defaultSize="0" autoFill="0" autoLine="0" autoPict="0">
                <anchor moveWithCells="1">
                  <from>
                    <xdr:col>6</xdr:col>
                    <xdr:colOff>106680</xdr:colOff>
                    <xdr:row>393</xdr:row>
                    <xdr:rowOff>0</xdr:rowOff>
                  </from>
                  <to>
                    <xdr:col>6</xdr:col>
                    <xdr:colOff>335280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8" r:id="rId103" name="Option Button 100">
              <controlPr defaultSize="0" autoFill="0" autoLine="0" autoPict="0">
                <anchor moveWithCells="1">
                  <from>
                    <xdr:col>7</xdr:col>
                    <xdr:colOff>83820</xdr:colOff>
                    <xdr:row>393</xdr:row>
                    <xdr:rowOff>0</xdr:rowOff>
                  </from>
                  <to>
                    <xdr:col>7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9" r:id="rId104" name="Option Button 101">
              <controlPr defaultSize="0" autoFill="0" autoLine="0" autoPict="0">
                <anchor moveWithCells="1">
                  <from>
                    <xdr:col>8</xdr:col>
                    <xdr:colOff>99060</xdr:colOff>
                    <xdr:row>393</xdr:row>
                    <xdr:rowOff>0</xdr:rowOff>
                  </from>
                  <to>
                    <xdr:col>8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0" r:id="rId105" name="Option Button 102">
              <controlPr defaultSize="0" autoFill="0" autoLine="0" autoPict="0">
                <anchor moveWithCells="1">
                  <from>
                    <xdr:col>9</xdr:col>
                    <xdr:colOff>99060</xdr:colOff>
                    <xdr:row>393</xdr:row>
                    <xdr:rowOff>0</xdr:rowOff>
                  </from>
                  <to>
                    <xdr:col>9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1" r:id="rId106" name="Group Box 283">
              <controlPr defaultSize="0" autoFill="0" autoPict="0">
                <anchor moveWithCells="1">
                  <from>
                    <xdr:col>0</xdr:col>
                    <xdr:colOff>7620</xdr:colOff>
                    <xdr:row>5</xdr:row>
                    <xdr:rowOff>259080</xdr:rowOff>
                  </from>
                  <to>
                    <xdr:col>10</xdr:col>
                    <xdr:colOff>68580</xdr:colOff>
                    <xdr:row>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2" r:id="rId107" name="Group Box 284">
              <controlPr defaultSize="0" autoFill="0" autoPict="0">
                <anchor moveWithCells="1">
                  <from>
                    <xdr:col>0</xdr:col>
                    <xdr:colOff>68580</xdr:colOff>
                    <xdr:row>48</xdr:row>
                    <xdr:rowOff>259080</xdr:rowOff>
                  </from>
                  <to>
                    <xdr:col>10</xdr:col>
                    <xdr:colOff>22860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3" r:id="rId108" name="Group Box 285">
              <controlPr defaultSize="0" autoFill="0" autoPict="0">
                <anchor moveWithCells="1">
                  <from>
                    <xdr:col>0</xdr:col>
                    <xdr:colOff>38100</xdr:colOff>
                    <xdr:row>91</xdr:row>
                    <xdr:rowOff>228600</xdr:rowOff>
                  </from>
                  <to>
                    <xdr:col>10</xdr:col>
                    <xdr:colOff>30480</xdr:colOff>
                    <xdr:row>93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4" r:id="rId109" name="Group Box 286">
              <controlPr defaultSize="0" autoFill="0" autoPict="0">
                <anchor moveWithCells="1">
                  <from>
                    <xdr:col>0</xdr:col>
                    <xdr:colOff>60960</xdr:colOff>
                    <xdr:row>134</xdr:row>
                    <xdr:rowOff>251460</xdr:rowOff>
                  </from>
                  <to>
                    <xdr:col>10</xdr:col>
                    <xdr:colOff>38100</xdr:colOff>
                    <xdr:row>136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5" r:id="rId110" name="Group Box 287">
              <controlPr defaultSize="0" autoFill="0" autoPict="0">
                <anchor moveWithCells="1">
                  <from>
                    <xdr:col>0</xdr:col>
                    <xdr:colOff>38100</xdr:colOff>
                    <xdr:row>177</xdr:row>
                    <xdr:rowOff>259080</xdr:rowOff>
                  </from>
                  <to>
                    <xdr:col>10</xdr:col>
                    <xdr:colOff>22860</xdr:colOff>
                    <xdr:row>179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6" r:id="rId111" name="Group Box 288">
              <controlPr defaultSize="0" autoFill="0" autoPict="0">
                <anchor moveWithCells="1">
                  <from>
                    <xdr:col>0</xdr:col>
                    <xdr:colOff>38100</xdr:colOff>
                    <xdr:row>220</xdr:row>
                    <xdr:rowOff>251460</xdr:rowOff>
                  </from>
                  <to>
                    <xdr:col>10</xdr:col>
                    <xdr:colOff>76200</xdr:colOff>
                    <xdr:row>222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7" r:id="rId112" name="Group Box 289">
              <controlPr defaultSize="0" autoFill="0" autoPict="0">
                <anchor moveWithCells="1">
                  <from>
                    <xdr:col>0</xdr:col>
                    <xdr:colOff>45720</xdr:colOff>
                    <xdr:row>263</xdr:row>
                    <xdr:rowOff>259080</xdr:rowOff>
                  </from>
                  <to>
                    <xdr:col>10</xdr:col>
                    <xdr:colOff>83820</xdr:colOff>
                    <xdr:row>265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8" r:id="rId113" name="Group Box 290">
              <controlPr defaultSize="0" autoFill="0" autoPict="0">
                <anchor moveWithCells="1">
                  <from>
                    <xdr:col>0</xdr:col>
                    <xdr:colOff>45720</xdr:colOff>
                    <xdr:row>306</xdr:row>
                    <xdr:rowOff>259080</xdr:rowOff>
                  </from>
                  <to>
                    <xdr:col>10</xdr:col>
                    <xdr:colOff>68580</xdr:colOff>
                    <xdr:row>308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9" r:id="rId114" name="Group Box 291">
              <controlPr defaultSize="0" autoFill="0" autoPict="0">
                <anchor moveWithCells="1">
                  <from>
                    <xdr:col>0</xdr:col>
                    <xdr:colOff>68580</xdr:colOff>
                    <xdr:row>349</xdr:row>
                    <xdr:rowOff>259080</xdr:rowOff>
                  </from>
                  <to>
                    <xdr:col>10</xdr:col>
                    <xdr:colOff>30480</xdr:colOff>
                    <xdr:row>351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0" r:id="rId115" name="Group Box 292">
              <controlPr defaultSize="0" autoFill="0" autoPict="0">
                <anchor moveWithCells="1">
                  <from>
                    <xdr:col>0</xdr:col>
                    <xdr:colOff>30480</xdr:colOff>
                    <xdr:row>392</xdr:row>
                    <xdr:rowOff>251460</xdr:rowOff>
                  </from>
                  <to>
                    <xdr:col>10</xdr:col>
                    <xdr:colOff>38100</xdr:colOff>
                    <xdr:row>394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83A38-68FB-49BE-94FE-5A9B3473DF34}">
  <sheetPr codeName="Sheet5">
    <pageSetUpPr fitToPage="1"/>
  </sheetPr>
  <dimension ref="A1:R710"/>
  <sheetViews>
    <sheetView showGridLines="0" view="pageBreakPreview" topLeftCell="A5" zoomScaleNormal="100" zoomScaleSheetLayoutView="100" workbookViewId="0">
      <selection activeCell="R14" sqref="R14"/>
    </sheetView>
  </sheetViews>
  <sheetFormatPr defaultColWidth="9" defaultRowHeight="18.75" customHeight="1" zeroHeight="1" x14ac:dyDescent="0.45"/>
  <cols>
    <col min="1" max="15" width="5.59765625" style="40" customWidth="1"/>
    <col min="16" max="16" width="9.5" style="40" customWidth="1"/>
    <col min="17" max="17" width="9" style="65"/>
    <col min="18" max="16384" width="9" style="40"/>
  </cols>
  <sheetData>
    <row r="1" spans="1:18" ht="24.75" customHeight="1" x14ac:dyDescent="0.45">
      <c r="C1" s="165" t="s">
        <v>134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Q1" s="65">
        <v>21</v>
      </c>
    </row>
    <row r="2" spans="1:18" ht="14.25" customHeight="1" thickBot="1" x14ac:dyDescent="0.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8" ht="19.5" customHeight="1" x14ac:dyDescent="0.45">
      <c r="A3" s="166" t="s">
        <v>49</v>
      </c>
      <c r="B3" s="167"/>
      <c r="C3" s="168" t="s">
        <v>50</v>
      </c>
      <c r="D3" s="169"/>
      <c r="E3" s="170"/>
      <c r="F3" s="41"/>
      <c r="G3" s="41"/>
      <c r="H3" s="41"/>
      <c r="I3" s="242" t="s">
        <v>51</v>
      </c>
      <c r="J3" s="242"/>
      <c r="K3" s="304" t="s">
        <v>173</v>
      </c>
      <c r="L3" s="304"/>
      <c r="M3" s="304"/>
      <c r="N3" s="304"/>
      <c r="O3" s="304"/>
      <c r="P3" s="111"/>
      <c r="Q3" s="79" t="s">
        <v>102</v>
      </c>
    </row>
    <row r="4" spans="1:18" ht="24.75" customHeight="1" thickBot="1" x14ac:dyDescent="0.5">
      <c r="A4" s="176">
        <v>26</v>
      </c>
      <c r="B4" s="177"/>
      <c r="C4" s="178" t="s">
        <v>52</v>
      </c>
      <c r="D4" s="179"/>
      <c r="E4" s="180"/>
    </row>
    <row r="5" spans="1:18" ht="30" customHeight="1" thickBot="1" x14ac:dyDescent="0.5">
      <c r="A5" s="157" t="s">
        <v>123</v>
      </c>
      <c r="B5" s="158"/>
      <c r="C5" s="159"/>
      <c r="D5" s="160" t="s">
        <v>53</v>
      </c>
      <c r="E5" s="161"/>
      <c r="F5" s="162" t="str">
        <f>'個票1-10'!F5</f>
        <v>南部（浦和）</v>
      </c>
      <c r="G5" s="162"/>
      <c r="H5" s="163"/>
      <c r="I5" s="160" t="s">
        <v>54</v>
      </c>
      <c r="J5" s="164"/>
      <c r="K5" s="174">
        <v>45383</v>
      </c>
      <c r="L5" s="307"/>
      <c r="M5" s="308"/>
      <c r="N5" s="174"/>
      <c r="O5" s="175"/>
      <c r="P5" s="112"/>
    </row>
    <row r="6" spans="1:18" ht="23.25" customHeight="1" x14ac:dyDescent="0.45">
      <c r="A6" s="42" t="s">
        <v>55</v>
      </c>
      <c r="B6" s="45" t="s">
        <v>56</v>
      </c>
      <c r="C6" s="45" t="s">
        <v>57</v>
      </c>
      <c r="D6" s="45" t="s">
        <v>58</v>
      </c>
      <c r="E6" s="45" t="s">
        <v>59</v>
      </c>
      <c r="F6" s="45" t="s">
        <v>60</v>
      </c>
      <c r="G6" s="45" t="s">
        <v>61</v>
      </c>
      <c r="H6" s="45" t="s">
        <v>62</v>
      </c>
      <c r="I6" s="45" t="s">
        <v>63</v>
      </c>
      <c r="J6" s="43" t="s">
        <v>64</v>
      </c>
      <c r="K6" s="99" t="s">
        <v>106</v>
      </c>
      <c r="L6" s="100" t="s">
        <v>65</v>
      </c>
      <c r="M6" s="186" t="s">
        <v>66</v>
      </c>
      <c r="N6" s="186"/>
      <c r="O6" s="300"/>
      <c r="P6" s="49"/>
    </row>
    <row r="7" spans="1:18" ht="18.75" customHeight="1" thickBot="1" x14ac:dyDescent="0.5">
      <c r="A7" s="108"/>
      <c r="B7" s="108"/>
      <c r="C7" s="108"/>
      <c r="D7" s="109"/>
      <c r="E7" s="108"/>
      <c r="F7" s="108"/>
      <c r="G7" s="108"/>
      <c r="H7" s="108"/>
      <c r="I7" s="108"/>
      <c r="J7" s="110"/>
      <c r="K7" s="80"/>
      <c r="L7" s="81"/>
      <c r="M7" s="266"/>
      <c r="N7" s="266"/>
      <c r="O7" s="267"/>
      <c r="P7" s="113"/>
      <c r="Q7" s="65">
        <v>0</v>
      </c>
      <c r="R7" s="79" t="s">
        <v>124</v>
      </c>
    </row>
    <row r="8" spans="1:18" ht="19.5" customHeight="1" x14ac:dyDescent="0.45">
      <c r="A8" s="185" t="s">
        <v>67</v>
      </c>
      <c r="B8" s="186"/>
      <c r="C8" s="186"/>
      <c r="D8" s="186" t="s">
        <v>68</v>
      </c>
      <c r="E8" s="186"/>
      <c r="F8" s="186"/>
      <c r="G8" s="186"/>
      <c r="H8" s="186" t="s">
        <v>69</v>
      </c>
      <c r="I8" s="186"/>
      <c r="J8" s="186"/>
      <c r="K8" s="186"/>
      <c r="L8" s="301" t="s">
        <v>70</v>
      </c>
      <c r="M8" s="302"/>
      <c r="N8" s="302"/>
      <c r="O8" s="303"/>
      <c r="P8" s="114"/>
    </row>
    <row r="9" spans="1:18" ht="24" customHeight="1" thickBot="1" x14ac:dyDescent="0.5">
      <c r="A9" s="292"/>
      <c r="B9" s="225"/>
      <c r="C9" s="225"/>
      <c r="D9" s="293"/>
      <c r="E9" s="294"/>
      <c r="F9" s="294"/>
      <c r="G9" s="295"/>
      <c r="H9" s="225" t="s">
        <v>104</v>
      </c>
      <c r="I9" s="225"/>
      <c r="J9" s="225"/>
      <c r="K9" s="225"/>
      <c r="L9" s="296"/>
      <c r="M9" s="297"/>
      <c r="N9" s="297"/>
      <c r="O9" s="298"/>
      <c r="P9" s="49"/>
    </row>
    <row r="10" spans="1:18" ht="15" customHeight="1" x14ac:dyDescent="0.45">
      <c r="A10" s="185" t="s">
        <v>71</v>
      </c>
      <c r="B10" s="186"/>
      <c r="C10" s="186"/>
      <c r="D10" s="186"/>
      <c r="E10" s="186"/>
      <c r="F10" s="186" t="s">
        <v>72</v>
      </c>
      <c r="G10" s="186"/>
      <c r="H10" s="45" t="s">
        <v>73</v>
      </c>
      <c r="I10" s="271" t="s">
        <v>74</v>
      </c>
      <c r="J10" s="272"/>
      <c r="K10" s="272"/>
      <c r="L10" s="272"/>
      <c r="M10" s="299"/>
      <c r="N10" s="186" t="s">
        <v>75</v>
      </c>
      <c r="O10" s="300"/>
      <c r="P10" s="49"/>
    </row>
    <row r="11" spans="1:18" ht="16.5" customHeight="1" x14ac:dyDescent="0.45">
      <c r="A11" s="54" t="s">
        <v>76</v>
      </c>
      <c r="B11" s="276"/>
      <c r="C11" s="277"/>
      <c r="D11" s="278"/>
      <c r="E11" s="277"/>
      <c r="F11" s="279"/>
      <c r="G11" s="279"/>
      <c r="H11" s="82"/>
      <c r="I11" s="280"/>
      <c r="J11" s="281"/>
      <c r="K11" s="281"/>
      <c r="L11" s="281"/>
      <c r="M11" s="282"/>
      <c r="N11" s="286" t="str">
        <f>IF(OR(I11="",K5=""),"",DATEDIF(I11,K5,"y"))</f>
        <v/>
      </c>
      <c r="O11" s="287"/>
      <c r="P11" s="115"/>
    </row>
    <row r="12" spans="1:18" ht="34.5" customHeight="1" thickBot="1" x14ac:dyDescent="0.5">
      <c r="A12" s="55" t="s">
        <v>77</v>
      </c>
      <c r="B12" s="290"/>
      <c r="C12" s="236"/>
      <c r="D12" s="234"/>
      <c r="E12" s="236"/>
      <c r="F12" s="291"/>
      <c r="G12" s="291"/>
      <c r="H12" s="56" t="s">
        <v>78</v>
      </c>
      <c r="I12" s="283"/>
      <c r="J12" s="284"/>
      <c r="K12" s="284"/>
      <c r="L12" s="284"/>
      <c r="M12" s="285"/>
      <c r="N12" s="288"/>
      <c r="O12" s="289"/>
      <c r="P12" s="115"/>
    </row>
    <row r="13" spans="1:18" ht="15" customHeight="1" x14ac:dyDescent="0.45">
      <c r="A13" s="185" t="s">
        <v>79</v>
      </c>
      <c r="B13" s="186"/>
      <c r="C13" s="186"/>
      <c r="D13" s="268" t="s">
        <v>80</v>
      </c>
      <c r="E13" s="269"/>
      <c r="F13" s="269"/>
      <c r="G13" s="269"/>
      <c r="H13" s="269"/>
      <c r="I13" s="269"/>
      <c r="J13" s="269"/>
      <c r="K13" s="270"/>
      <c r="L13" s="271" t="s">
        <v>81</v>
      </c>
      <c r="M13" s="272"/>
      <c r="N13" s="272"/>
      <c r="O13" s="273"/>
      <c r="P13" s="116"/>
    </row>
    <row r="14" spans="1:18" ht="27.75" customHeight="1" thickBot="1" x14ac:dyDescent="0.5">
      <c r="A14" s="274"/>
      <c r="B14" s="275"/>
      <c r="C14" s="27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117"/>
    </row>
    <row r="15" spans="1:18" ht="21" customHeight="1" thickBot="1" x14ac:dyDescent="0.5">
      <c r="A15" s="222" t="s">
        <v>174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225"/>
      <c r="M15" s="225"/>
      <c r="N15" s="225"/>
      <c r="O15" s="226"/>
      <c r="P15" s="117"/>
    </row>
    <row r="16" spans="1:18" ht="18" customHeight="1" thickBot="1" x14ac:dyDescent="0.5">
      <c r="A16" s="221" t="s">
        <v>82</v>
      </c>
      <c r="B16" s="221"/>
      <c r="C16" s="221"/>
      <c r="D16" s="221"/>
      <c r="E16" s="221"/>
      <c r="F16" s="221"/>
      <c r="G16" s="181"/>
      <c r="H16" s="182"/>
      <c r="I16" s="164" t="s">
        <v>107</v>
      </c>
      <c r="J16" s="164"/>
      <c r="K16" s="164"/>
      <c r="L16" s="164"/>
      <c r="M16" s="183"/>
      <c r="N16" s="183"/>
      <c r="O16" s="184"/>
      <c r="P16" s="49"/>
    </row>
    <row r="17" spans="1:17" ht="19.5" customHeight="1" x14ac:dyDescent="0.45">
      <c r="A17" s="101">
        <v>1</v>
      </c>
      <c r="B17" s="227" t="s">
        <v>108</v>
      </c>
      <c r="C17" s="228"/>
      <c r="D17" s="101">
        <v>2</v>
      </c>
      <c r="E17" s="217" t="s">
        <v>109</v>
      </c>
      <c r="F17" s="217"/>
      <c r="G17" s="217"/>
      <c r="H17" s="217"/>
      <c r="I17" s="218"/>
      <c r="J17" s="101">
        <v>3</v>
      </c>
      <c r="K17" s="217" t="s">
        <v>110</v>
      </c>
      <c r="L17" s="218"/>
      <c r="M17" s="101">
        <v>4</v>
      </c>
      <c r="N17" s="217" t="s">
        <v>111</v>
      </c>
      <c r="O17" s="218"/>
      <c r="P17" s="118"/>
      <c r="Q17" s="40"/>
    </row>
    <row r="18" spans="1:17" ht="19.5" customHeight="1" x14ac:dyDescent="0.45">
      <c r="A18" s="101">
        <v>5</v>
      </c>
      <c r="B18" s="217" t="s">
        <v>112</v>
      </c>
      <c r="C18" s="218"/>
      <c r="D18" s="102">
        <v>6</v>
      </c>
      <c r="E18" s="219" t="s">
        <v>113</v>
      </c>
      <c r="F18" s="220"/>
      <c r="G18" s="101">
        <v>7</v>
      </c>
      <c r="H18" s="217" t="s">
        <v>114</v>
      </c>
      <c r="I18" s="218"/>
      <c r="J18" s="101">
        <v>8</v>
      </c>
      <c r="K18" s="103" t="s">
        <v>115</v>
      </c>
      <c r="L18" s="103"/>
      <c r="M18" s="101">
        <v>9</v>
      </c>
      <c r="N18" s="217" t="s">
        <v>116</v>
      </c>
      <c r="O18" s="218"/>
      <c r="P18" s="118"/>
      <c r="Q18" s="40"/>
    </row>
    <row r="19" spans="1:17" ht="19.5" customHeight="1" x14ac:dyDescent="0.45">
      <c r="A19" s="101">
        <v>10</v>
      </c>
      <c r="B19" s="217" t="s">
        <v>117</v>
      </c>
      <c r="C19" s="218"/>
      <c r="D19" s="102">
        <v>11</v>
      </c>
      <c r="E19" s="104" t="s">
        <v>118</v>
      </c>
      <c r="F19" s="105"/>
      <c r="G19" s="101"/>
      <c r="H19" s="103"/>
      <c r="I19" s="106"/>
      <c r="J19" s="101">
        <v>12</v>
      </c>
      <c r="K19" s="217" t="s">
        <v>119</v>
      </c>
      <c r="L19" s="217"/>
      <c r="M19" s="217"/>
      <c r="N19" s="217"/>
      <c r="O19" s="218"/>
      <c r="P19" s="118"/>
      <c r="Q19" s="40"/>
    </row>
    <row r="20" spans="1:17" ht="19.5" customHeight="1" x14ac:dyDescent="0.45">
      <c r="A20" s="101">
        <v>13</v>
      </c>
      <c r="B20" s="217" t="s">
        <v>120</v>
      </c>
      <c r="C20" s="218"/>
      <c r="D20" s="102">
        <v>14</v>
      </c>
      <c r="E20" s="219" t="s">
        <v>121</v>
      </c>
      <c r="F20" s="220"/>
      <c r="G20" s="101">
        <v>15</v>
      </c>
      <c r="H20" s="217" t="s">
        <v>122</v>
      </c>
      <c r="I20" s="218"/>
      <c r="J20" s="101"/>
      <c r="K20" s="103"/>
      <c r="L20" s="103"/>
      <c r="M20" s="107"/>
      <c r="N20" s="217"/>
      <c r="O20" s="218"/>
      <c r="P20" s="118"/>
      <c r="Q20" s="40"/>
    </row>
    <row r="21" spans="1:17" ht="31.5" customHeight="1" thickBot="1" x14ac:dyDescent="0.5">
      <c r="A21" s="232" t="s">
        <v>83</v>
      </c>
      <c r="B21" s="233"/>
      <c r="C21" s="234"/>
      <c r="D21" s="235"/>
      <c r="E21" s="235"/>
      <c r="F21" s="236"/>
      <c r="G21" s="57" t="s">
        <v>84</v>
      </c>
      <c r="H21" s="234"/>
      <c r="I21" s="236"/>
      <c r="J21" s="237" t="s">
        <v>85</v>
      </c>
      <c r="K21" s="238"/>
      <c r="L21" s="239"/>
      <c r="M21" s="240"/>
      <c r="N21" s="240"/>
      <c r="O21" s="241"/>
      <c r="P21" s="119"/>
    </row>
    <row r="22" spans="1:17" ht="24" customHeight="1" x14ac:dyDescent="0.45">
      <c r="A22" s="46" t="s">
        <v>47</v>
      </c>
      <c r="B22" s="49"/>
      <c r="C22" s="49"/>
      <c r="D22" s="49"/>
      <c r="E22" s="49"/>
      <c r="F22" s="49"/>
      <c r="G22" s="49"/>
      <c r="H22" s="49"/>
      <c r="J22" s="47"/>
      <c r="K22" s="47"/>
      <c r="L22" s="48"/>
      <c r="M22" s="48"/>
      <c r="N22" s="48"/>
      <c r="O22" s="48"/>
      <c r="P22" s="120"/>
    </row>
    <row r="23" spans="1:17" ht="18.75" customHeight="1" x14ac:dyDescent="0.45">
      <c r="G23" s="250" t="s">
        <v>86</v>
      </c>
      <c r="H23" s="250"/>
      <c r="I23" s="250"/>
    </row>
    <row r="24" spans="1:17" ht="18.75" customHeight="1" x14ac:dyDescent="0.45">
      <c r="A24" s="50"/>
      <c r="B24" s="50"/>
      <c r="C24" s="50"/>
      <c r="D24" s="50"/>
      <c r="E24" s="50"/>
      <c r="F24" s="50"/>
      <c r="G24" s="250"/>
      <c r="H24" s="250"/>
      <c r="I24" s="250"/>
      <c r="J24" s="50"/>
      <c r="K24" s="50"/>
      <c r="L24" s="50"/>
      <c r="M24" s="50"/>
      <c r="N24" s="50"/>
      <c r="O24" s="50"/>
    </row>
    <row r="25" spans="1:17" ht="19.2" x14ac:dyDescent="0.45">
      <c r="D25" s="165" t="s">
        <v>87</v>
      </c>
      <c r="E25" s="165"/>
      <c r="F25" s="165"/>
      <c r="G25" s="165"/>
      <c r="H25" s="165"/>
      <c r="I25" s="165"/>
      <c r="J25" s="165"/>
      <c r="K25" s="165"/>
      <c r="L25" s="165"/>
    </row>
    <row r="26" spans="1:17" ht="20.25" customHeight="1" thickBot="1" x14ac:dyDescent="0.5">
      <c r="C26" s="41"/>
      <c r="D26" s="41"/>
      <c r="E26" s="41"/>
      <c r="F26" s="41"/>
      <c r="G26" s="41"/>
      <c r="H26" s="41"/>
      <c r="I26" s="242" t="s">
        <v>51</v>
      </c>
      <c r="J26" s="242"/>
      <c r="K26" s="187" t="str">
        <f>K3</f>
        <v>2024/3/xx</v>
      </c>
      <c r="L26" s="187"/>
      <c r="M26" s="187"/>
      <c r="N26" s="187"/>
      <c r="O26" s="187"/>
      <c r="P26" s="121"/>
    </row>
    <row r="27" spans="1:17" ht="19.5" customHeight="1" x14ac:dyDescent="0.45">
      <c r="A27" s="166" t="s">
        <v>76</v>
      </c>
      <c r="B27" s="209"/>
      <c r="C27" s="210" t="str">
        <f>IF(B11="","",B11)</f>
        <v/>
      </c>
      <c r="D27" s="211"/>
      <c r="E27" s="212" t="str">
        <f>IF(D11="","",D11)</f>
        <v/>
      </c>
      <c r="F27" s="213"/>
      <c r="G27" s="214" t="s">
        <v>54</v>
      </c>
      <c r="H27" s="215"/>
      <c r="I27" s="216"/>
      <c r="J27" s="149">
        <f>K5</f>
        <v>45383</v>
      </c>
      <c r="K27" s="150"/>
      <c r="L27" s="150"/>
      <c r="M27" s="150"/>
      <c r="N27" s="150"/>
      <c r="O27" s="151"/>
      <c r="P27" s="122"/>
    </row>
    <row r="28" spans="1:17" ht="31.5" customHeight="1" thickBot="1" x14ac:dyDescent="0.5">
      <c r="A28" s="188" t="s">
        <v>77</v>
      </c>
      <c r="B28" s="189"/>
      <c r="C28" s="190" t="str">
        <f>IF(B12="","",B12)</f>
        <v/>
      </c>
      <c r="D28" s="191"/>
      <c r="E28" s="192" t="str">
        <f>IF(D12="","",D12)</f>
        <v/>
      </c>
      <c r="F28" s="193"/>
      <c r="G28" s="194" t="s">
        <v>53</v>
      </c>
      <c r="H28" s="195"/>
      <c r="I28" s="196"/>
      <c r="J28" s="197" t="str">
        <f>F5</f>
        <v>南部（浦和）</v>
      </c>
      <c r="K28" s="197"/>
      <c r="L28" s="197"/>
      <c r="M28" s="197"/>
      <c r="N28" s="197"/>
      <c r="O28" s="198"/>
      <c r="P28" s="122"/>
    </row>
    <row r="29" spans="1:17" ht="15.75" customHeight="1" x14ac:dyDescent="0.45">
      <c r="A29" s="199" t="s">
        <v>89</v>
      </c>
      <c r="B29" s="200"/>
      <c r="C29" s="200"/>
      <c r="D29" s="203" t="str">
        <f>IF(Q7=0,"",CHOOSE(Q7,"初段","二段","三段","四段","五段","六段","七段","八段","錬士","教士"))</f>
        <v/>
      </c>
      <c r="E29" s="204"/>
      <c r="F29" s="204"/>
      <c r="G29" s="204"/>
      <c r="H29" s="204"/>
      <c r="I29" s="204"/>
      <c r="J29" s="204"/>
      <c r="K29" s="204"/>
      <c r="L29" s="204"/>
      <c r="M29" s="205"/>
      <c r="N29" s="248" t="s">
        <v>90</v>
      </c>
      <c r="O29" s="249"/>
      <c r="P29" s="49"/>
    </row>
    <row r="30" spans="1:17" ht="24" customHeight="1" thickBot="1" x14ac:dyDescent="0.5">
      <c r="A30" s="201"/>
      <c r="B30" s="202"/>
      <c r="C30" s="202"/>
      <c r="D30" s="206"/>
      <c r="E30" s="207"/>
      <c r="F30" s="207"/>
      <c r="G30" s="207"/>
      <c r="H30" s="207"/>
      <c r="I30" s="207"/>
      <c r="J30" s="207"/>
      <c r="K30" s="207"/>
      <c r="L30" s="207"/>
      <c r="M30" s="208"/>
      <c r="N30" s="44" t="str">
        <f>IF(K7="○","形","")</f>
        <v/>
      </c>
      <c r="O30" s="51" t="str">
        <f>IF(L7="○","学科","")</f>
        <v/>
      </c>
      <c r="P30" s="49"/>
    </row>
    <row r="31" spans="1:17" ht="16.5" customHeight="1" x14ac:dyDescent="0.45">
      <c r="A31" s="152" t="s">
        <v>79</v>
      </c>
      <c r="B31" s="153"/>
      <c r="C31" s="153"/>
      <c r="D31" s="154" t="s">
        <v>80</v>
      </c>
      <c r="E31" s="154"/>
      <c r="F31" s="154"/>
      <c r="G31" s="154"/>
      <c r="H31" s="154"/>
      <c r="I31" s="154"/>
      <c r="J31" s="154"/>
      <c r="K31" s="154"/>
      <c r="L31" s="230" t="s">
        <v>81</v>
      </c>
      <c r="M31" s="230"/>
      <c r="N31" s="230"/>
      <c r="O31" s="231"/>
      <c r="P31" s="116"/>
    </row>
    <row r="32" spans="1:17" ht="27.75" customHeight="1" thickBot="1" x14ac:dyDescent="0.5">
      <c r="A32" s="229" t="str">
        <f>IF(A14="","",A14)</f>
        <v/>
      </c>
      <c r="B32" s="155"/>
      <c r="C32" s="155"/>
      <c r="D32" s="155" t="str">
        <f>IF(D14="","",D14)</f>
        <v/>
      </c>
      <c r="E32" s="155"/>
      <c r="F32" s="155"/>
      <c r="G32" s="155"/>
      <c r="H32" s="155"/>
      <c r="I32" s="155"/>
      <c r="J32" s="155"/>
      <c r="K32" s="155"/>
      <c r="L32" s="155" t="str">
        <f>IF(L14="","",L14)</f>
        <v/>
      </c>
      <c r="M32" s="155"/>
      <c r="N32" s="155"/>
      <c r="O32" s="156"/>
      <c r="P32" s="115"/>
    </row>
    <row r="33" spans="1:17" ht="30" customHeight="1" thickBot="1" x14ac:dyDescent="0.5">
      <c r="A33" s="258" t="s">
        <v>83</v>
      </c>
      <c r="B33" s="259"/>
      <c r="C33" s="260" t="str">
        <f>IF(C21="","",C21)</f>
        <v/>
      </c>
      <c r="D33" s="261"/>
      <c r="E33" s="261"/>
      <c r="F33" s="262"/>
      <c r="G33" s="58" t="s">
        <v>84</v>
      </c>
      <c r="H33" s="260" t="str">
        <f>IF(H21="","",H21)</f>
        <v/>
      </c>
      <c r="I33" s="263"/>
      <c r="J33" s="258" t="s">
        <v>85</v>
      </c>
      <c r="K33" s="259"/>
      <c r="L33" s="264" t="str">
        <f>IF(L21="","",L21)</f>
        <v/>
      </c>
      <c r="M33" s="264"/>
      <c r="N33" s="264"/>
      <c r="O33" s="265"/>
      <c r="P33" s="122"/>
    </row>
    <row r="34" spans="1:17" ht="11.25" customHeight="1" x14ac:dyDescent="0.45">
      <c r="G34" s="243" t="s">
        <v>125</v>
      </c>
      <c r="H34" s="243"/>
      <c r="I34" s="243"/>
      <c r="Q34" s="40"/>
    </row>
    <row r="35" spans="1:17" ht="11.25" customHeight="1" x14ac:dyDescent="0.45">
      <c r="A35" s="50"/>
      <c r="B35" s="50"/>
      <c r="C35" s="50"/>
      <c r="D35" s="50"/>
      <c r="E35" s="50"/>
      <c r="F35" s="50"/>
      <c r="G35" s="243"/>
      <c r="H35" s="243"/>
      <c r="I35" s="243"/>
      <c r="J35" s="50"/>
      <c r="K35" s="50"/>
      <c r="L35" s="50"/>
      <c r="M35" s="50"/>
      <c r="N35" s="50"/>
      <c r="O35" s="50"/>
      <c r="Q35" s="40"/>
    </row>
    <row r="36" spans="1:17" ht="30" customHeight="1" x14ac:dyDescent="0.45">
      <c r="D36" s="165" t="s">
        <v>126</v>
      </c>
      <c r="E36" s="165"/>
      <c r="F36" s="165"/>
      <c r="G36" s="165"/>
      <c r="H36" s="165"/>
      <c r="I36" s="165"/>
      <c r="J36" s="165"/>
      <c r="K36" s="165"/>
      <c r="L36" s="165"/>
      <c r="Q36" s="40"/>
    </row>
    <row r="37" spans="1:17" ht="13.5" customHeight="1" x14ac:dyDescent="0.45">
      <c r="A37" s="252" t="s">
        <v>127</v>
      </c>
      <c r="B37" s="253"/>
      <c r="C37" s="97" t="s">
        <v>128</v>
      </c>
      <c r="D37" s="97"/>
      <c r="E37" s="97"/>
      <c r="F37" s="97"/>
      <c r="G37" s="98"/>
      <c r="H37" s="97" t="s">
        <v>129</v>
      </c>
      <c r="I37" s="97"/>
      <c r="J37" s="97"/>
      <c r="K37" s="97"/>
      <c r="L37" s="98"/>
      <c r="M37" s="97" t="s">
        <v>130</v>
      </c>
      <c r="N37" s="97"/>
      <c r="O37" s="98"/>
      <c r="Q37" s="40"/>
    </row>
    <row r="38" spans="1:17" ht="13.2" x14ac:dyDescent="0.45">
      <c r="A38" s="254" t="str">
        <f>D29</f>
        <v/>
      </c>
      <c r="B38" s="255"/>
      <c r="C38" s="251" t="str">
        <f>C27</f>
        <v/>
      </c>
      <c r="D38" s="243"/>
      <c r="E38" s="243" t="str">
        <f>E27</f>
        <v/>
      </c>
      <c r="F38" s="243"/>
      <c r="G38" s="244"/>
      <c r="H38" s="247" t="str">
        <f>D32</f>
        <v/>
      </c>
      <c r="I38" s="245"/>
      <c r="J38" s="245"/>
      <c r="K38" s="245"/>
      <c r="L38" s="246"/>
      <c r="O38" s="84"/>
      <c r="Q38" s="40"/>
    </row>
    <row r="39" spans="1:17" ht="13.2" x14ac:dyDescent="0.45">
      <c r="A39" s="254"/>
      <c r="B39" s="255"/>
      <c r="C39" s="251" t="str">
        <f>C28</f>
        <v/>
      </c>
      <c r="D39" s="243"/>
      <c r="E39" s="243" t="str">
        <f>E28</f>
        <v/>
      </c>
      <c r="F39" s="243"/>
      <c r="G39" s="244"/>
      <c r="H39" s="40" t="s">
        <v>131</v>
      </c>
      <c r="L39" s="84"/>
      <c r="O39" s="84"/>
      <c r="Q39" s="40"/>
    </row>
    <row r="40" spans="1:17" ht="10.5" customHeight="1" x14ac:dyDescent="0.45">
      <c r="A40" s="256"/>
      <c r="B40" s="257"/>
      <c r="C40" s="247"/>
      <c r="D40" s="245"/>
      <c r="E40" s="245"/>
      <c r="F40" s="245"/>
      <c r="G40" s="246"/>
      <c r="H40" s="247" t="str">
        <f>L32</f>
        <v/>
      </c>
      <c r="I40" s="245"/>
      <c r="J40" s="245"/>
      <c r="K40" s="245"/>
      <c r="L40" s="246"/>
      <c r="M40" s="85"/>
      <c r="N40" s="85"/>
      <c r="O40" s="83"/>
      <c r="Q40" s="40"/>
    </row>
    <row r="41" spans="1:17" ht="13.2" x14ac:dyDescent="0.45">
      <c r="A41" s="40" t="s">
        <v>132</v>
      </c>
      <c r="Q41" s="40"/>
    </row>
    <row r="42" spans="1:17" ht="13.2" x14ac:dyDescent="0.45">
      <c r="A42" s="40" t="s">
        <v>133</v>
      </c>
      <c r="Q42" s="40"/>
    </row>
    <row r="43" spans="1:17" ht="13.2" x14ac:dyDescent="0.45">
      <c r="Q43" s="40"/>
    </row>
    <row r="44" spans="1:17" ht="24.75" customHeight="1" x14ac:dyDescent="0.45">
      <c r="C44" s="165" t="s">
        <v>134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Q44" s="65">
        <v>22</v>
      </c>
    </row>
    <row r="45" spans="1:17" ht="14.25" customHeight="1" thickBot="1" x14ac:dyDescent="0.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7" ht="19.5" customHeight="1" x14ac:dyDescent="0.45">
      <c r="A46" s="166" t="s">
        <v>49</v>
      </c>
      <c r="B46" s="167"/>
      <c r="C46" s="168" t="s">
        <v>50</v>
      </c>
      <c r="D46" s="169"/>
      <c r="E46" s="170"/>
      <c r="F46" s="41"/>
      <c r="G46" s="41"/>
      <c r="H46" s="41"/>
      <c r="I46" s="242" t="s">
        <v>51</v>
      </c>
      <c r="J46" s="242"/>
      <c r="K46" s="187" t="str">
        <f>$K$3</f>
        <v>2024/3/xx</v>
      </c>
      <c r="L46" s="187"/>
      <c r="M46" s="187"/>
      <c r="N46" s="187"/>
      <c r="O46" s="187"/>
      <c r="P46" s="111"/>
      <c r="Q46" s="79"/>
    </row>
    <row r="47" spans="1:17" ht="24.75" customHeight="1" thickBot="1" x14ac:dyDescent="0.5">
      <c r="A47" s="176">
        <v>26</v>
      </c>
      <c r="B47" s="177"/>
      <c r="C47" s="178" t="s">
        <v>52</v>
      </c>
      <c r="D47" s="179"/>
      <c r="E47" s="180"/>
    </row>
    <row r="48" spans="1:17" ht="30" customHeight="1" thickBot="1" x14ac:dyDescent="0.5">
      <c r="A48" s="157" t="s">
        <v>123</v>
      </c>
      <c r="B48" s="158"/>
      <c r="C48" s="159"/>
      <c r="D48" s="160" t="s">
        <v>53</v>
      </c>
      <c r="E48" s="161"/>
      <c r="F48" s="162" t="str">
        <f>F5</f>
        <v>南部（浦和）</v>
      </c>
      <c r="G48" s="162"/>
      <c r="H48" s="163"/>
      <c r="I48" s="160" t="s">
        <v>54</v>
      </c>
      <c r="J48" s="164"/>
      <c r="K48" s="171">
        <f>$K$5</f>
        <v>45383</v>
      </c>
      <c r="L48" s="172"/>
      <c r="M48" s="173"/>
      <c r="N48" s="174"/>
      <c r="O48" s="175"/>
      <c r="P48" s="112"/>
    </row>
    <row r="49" spans="1:18" ht="23.25" customHeight="1" x14ac:dyDescent="0.45">
      <c r="A49" s="42" t="s">
        <v>55</v>
      </c>
      <c r="B49" s="45" t="s">
        <v>56</v>
      </c>
      <c r="C49" s="45" t="s">
        <v>57</v>
      </c>
      <c r="D49" s="45" t="s">
        <v>58</v>
      </c>
      <c r="E49" s="45" t="s">
        <v>59</v>
      </c>
      <c r="F49" s="45" t="s">
        <v>60</v>
      </c>
      <c r="G49" s="45" t="s">
        <v>61</v>
      </c>
      <c r="H49" s="45" t="s">
        <v>62</v>
      </c>
      <c r="I49" s="45" t="s">
        <v>63</v>
      </c>
      <c r="J49" s="43" t="s">
        <v>64</v>
      </c>
      <c r="K49" s="99" t="s">
        <v>106</v>
      </c>
      <c r="L49" s="100" t="s">
        <v>65</v>
      </c>
      <c r="M49" s="186" t="s">
        <v>66</v>
      </c>
      <c r="N49" s="186"/>
      <c r="O49" s="300"/>
      <c r="P49" s="49"/>
    </row>
    <row r="50" spans="1:18" ht="18.75" customHeight="1" thickBot="1" x14ac:dyDescent="0.5">
      <c r="A50" s="108"/>
      <c r="B50" s="108"/>
      <c r="C50" s="108"/>
      <c r="D50" s="109"/>
      <c r="E50" s="108"/>
      <c r="F50" s="108"/>
      <c r="G50" s="108"/>
      <c r="H50" s="108"/>
      <c r="I50" s="108"/>
      <c r="J50" s="110"/>
      <c r="K50" s="80"/>
      <c r="L50" s="81"/>
      <c r="M50" s="266"/>
      <c r="N50" s="266"/>
      <c r="O50" s="267"/>
      <c r="P50" s="113"/>
      <c r="Q50" s="65">
        <v>0</v>
      </c>
      <c r="R50" s="79" t="s">
        <v>124</v>
      </c>
    </row>
    <row r="51" spans="1:18" ht="19.5" customHeight="1" x14ac:dyDescent="0.45">
      <c r="A51" s="185" t="s">
        <v>67</v>
      </c>
      <c r="B51" s="186"/>
      <c r="C51" s="186"/>
      <c r="D51" s="186" t="s">
        <v>68</v>
      </c>
      <c r="E51" s="186"/>
      <c r="F51" s="186"/>
      <c r="G51" s="186"/>
      <c r="H51" s="186" t="s">
        <v>69</v>
      </c>
      <c r="I51" s="186"/>
      <c r="J51" s="186"/>
      <c r="K51" s="186"/>
      <c r="L51" s="301" t="s">
        <v>70</v>
      </c>
      <c r="M51" s="302"/>
      <c r="N51" s="302"/>
      <c r="O51" s="303"/>
      <c r="P51" s="114"/>
    </row>
    <row r="52" spans="1:18" ht="24" customHeight="1" thickBot="1" x14ac:dyDescent="0.5">
      <c r="A52" s="292"/>
      <c r="B52" s="225"/>
      <c r="C52" s="225"/>
      <c r="D52" s="293"/>
      <c r="E52" s="294"/>
      <c r="F52" s="294"/>
      <c r="G52" s="295"/>
      <c r="H52" s="225" t="s">
        <v>104</v>
      </c>
      <c r="I52" s="225"/>
      <c r="J52" s="225"/>
      <c r="K52" s="225"/>
      <c r="L52" s="296"/>
      <c r="M52" s="297"/>
      <c r="N52" s="297"/>
      <c r="O52" s="298"/>
      <c r="P52" s="49"/>
    </row>
    <row r="53" spans="1:18" ht="15" customHeight="1" x14ac:dyDescent="0.45">
      <c r="A53" s="185" t="s">
        <v>71</v>
      </c>
      <c r="B53" s="186"/>
      <c r="C53" s="186"/>
      <c r="D53" s="186"/>
      <c r="E53" s="186"/>
      <c r="F53" s="186" t="s">
        <v>72</v>
      </c>
      <c r="G53" s="186"/>
      <c r="H53" s="45" t="s">
        <v>73</v>
      </c>
      <c r="I53" s="271" t="s">
        <v>74</v>
      </c>
      <c r="J53" s="272"/>
      <c r="K53" s="272"/>
      <c r="L53" s="272"/>
      <c r="M53" s="299"/>
      <c r="N53" s="186" t="s">
        <v>75</v>
      </c>
      <c r="O53" s="300"/>
      <c r="P53" s="49"/>
    </row>
    <row r="54" spans="1:18" ht="16.5" customHeight="1" x14ac:dyDescent="0.45">
      <c r="A54" s="54" t="s">
        <v>76</v>
      </c>
      <c r="B54" s="276"/>
      <c r="C54" s="277"/>
      <c r="D54" s="278"/>
      <c r="E54" s="277"/>
      <c r="F54" s="279"/>
      <c r="G54" s="279"/>
      <c r="H54" s="82"/>
      <c r="I54" s="280"/>
      <c r="J54" s="281"/>
      <c r="K54" s="281"/>
      <c r="L54" s="281"/>
      <c r="M54" s="282"/>
      <c r="N54" s="286" t="str">
        <f>IF(OR(I54="",K48=""),"",DATEDIF(I54,K48,"y"))</f>
        <v/>
      </c>
      <c r="O54" s="287"/>
      <c r="P54" s="115"/>
    </row>
    <row r="55" spans="1:18" ht="34.5" customHeight="1" thickBot="1" x14ac:dyDescent="0.5">
      <c r="A55" s="55" t="s">
        <v>77</v>
      </c>
      <c r="B55" s="290"/>
      <c r="C55" s="236"/>
      <c r="D55" s="234"/>
      <c r="E55" s="236"/>
      <c r="F55" s="291"/>
      <c r="G55" s="291"/>
      <c r="H55" s="56" t="s">
        <v>78</v>
      </c>
      <c r="I55" s="283"/>
      <c r="J55" s="284"/>
      <c r="K55" s="284"/>
      <c r="L55" s="284"/>
      <c r="M55" s="285"/>
      <c r="N55" s="288"/>
      <c r="O55" s="289"/>
      <c r="P55" s="115"/>
    </row>
    <row r="56" spans="1:18" ht="15" customHeight="1" x14ac:dyDescent="0.45">
      <c r="A56" s="185" t="s">
        <v>79</v>
      </c>
      <c r="B56" s="186"/>
      <c r="C56" s="186"/>
      <c r="D56" s="268" t="s">
        <v>80</v>
      </c>
      <c r="E56" s="269"/>
      <c r="F56" s="269"/>
      <c r="G56" s="269"/>
      <c r="H56" s="269"/>
      <c r="I56" s="269"/>
      <c r="J56" s="269"/>
      <c r="K56" s="270"/>
      <c r="L56" s="271" t="s">
        <v>81</v>
      </c>
      <c r="M56" s="272"/>
      <c r="N56" s="272"/>
      <c r="O56" s="273"/>
      <c r="P56" s="116"/>
    </row>
    <row r="57" spans="1:18" ht="27.75" customHeight="1" thickBot="1" x14ac:dyDescent="0.5">
      <c r="A57" s="274"/>
      <c r="B57" s="275"/>
      <c r="C57" s="27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6"/>
      <c r="P57" s="117"/>
    </row>
    <row r="58" spans="1:18" ht="21" customHeight="1" thickBot="1" x14ac:dyDescent="0.5">
      <c r="A58" s="222" t="s">
        <v>174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4"/>
      <c r="L58" s="225"/>
      <c r="M58" s="225"/>
      <c r="N58" s="225"/>
      <c r="O58" s="226"/>
      <c r="P58" s="117"/>
    </row>
    <row r="59" spans="1:18" ht="18" customHeight="1" thickBot="1" x14ac:dyDescent="0.5">
      <c r="A59" s="221" t="s">
        <v>82</v>
      </c>
      <c r="B59" s="221"/>
      <c r="C59" s="221"/>
      <c r="D59" s="221"/>
      <c r="E59" s="221"/>
      <c r="F59" s="221"/>
      <c r="G59" s="181"/>
      <c r="H59" s="182"/>
      <c r="I59" s="164" t="s">
        <v>107</v>
      </c>
      <c r="J59" s="164"/>
      <c r="K59" s="164"/>
      <c r="L59" s="164"/>
      <c r="M59" s="183"/>
      <c r="N59" s="183"/>
      <c r="O59" s="184"/>
      <c r="P59" s="49"/>
    </row>
    <row r="60" spans="1:18" ht="19.5" customHeight="1" x14ac:dyDescent="0.45">
      <c r="A60" s="101">
        <v>1</v>
      </c>
      <c r="B60" s="227" t="s">
        <v>108</v>
      </c>
      <c r="C60" s="228"/>
      <c r="D60" s="101">
        <v>2</v>
      </c>
      <c r="E60" s="217" t="s">
        <v>109</v>
      </c>
      <c r="F60" s="217"/>
      <c r="G60" s="217"/>
      <c r="H60" s="217"/>
      <c r="I60" s="218"/>
      <c r="J60" s="101">
        <v>3</v>
      </c>
      <c r="K60" s="217" t="s">
        <v>110</v>
      </c>
      <c r="L60" s="218"/>
      <c r="M60" s="101">
        <v>4</v>
      </c>
      <c r="N60" s="217" t="s">
        <v>111</v>
      </c>
      <c r="O60" s="218"/>
      <c r="P60" s="118"/>
      <c r="Q60" s="40"/>
    </row>
    <row r="61" spans="1:18" ht="19.5" customHeight="1" x14ac:dyDescent="0.45">
      <c r="A61" s="101">
        <v>5</v>
      </c>
      <c r="B61" s="217" t="s">
        <v>112</v>
      </c>
      <c r="C61" s="218"/>
      <c r="D61" s="102">
        <v>6</v>
      </c>
      <c r="E61" s="219" t="s">
        <v>113</v>
      </c>
      <c r="F61" s="220"/>
      <c r="G61" s="101">
        <v>7</v>
      </c>
      <c r="H61" s="217" t="s">
        <v>114</v>
      </c>
      <c r="I61" s="218"/>
      <c r="J61" s="101">
        <v>8</v>
      </c>
      <c r="K61" s="103" t="s">
        <v>115</v>
      </c>
      <c r="L61" s="103"/>
      <c r="M61" s="101">
        <v>9</v>
      </c>
      <c r="N61" s="217" t="s">
        <v>116</v>
      </c>
      <c r="O61" s="218"/>
      <c r="P61" s="118"/>
      <c r="Q61" s="40"/>
    </row>
    <row r="62" spans="1:18" ht="19.5" customHeight="1" x14ac:dyDescent="0.45">
      <c r="A62" s="101">
        <v>10</v>
      </c>
      <c r="B62" s="217" t="s">
        <v>117</v>
      </c>
      <c r="C62" s="218"/>
      <c r="D62" s="102">
        <v>11</v>
      </c>
      <c r="E62" s="104" t="s">
        <v>118</v>
      </c>
      <c r="F62" s="105"/>
      <c r="G62" s="101"/>
      <c r="H62" s="103"/>
      <c r="I62" s="106"/>
      <c r="J62" s="101">
        <v>12</v>
      </c>
      <c r="K62" s="217" t="s">
        <v>119</v>
      </c>
      <c r="L62" s="217"/>
      <c r="M62" s="217"/>
      <c r="N62" s="217"/>
      <c r="O62" s="218"/>
      <c r="P62" s="118"/>
      <c r="Q62" s="40"/>
    </row>
    <row r="63" spans="1:18" ht="19.5" customHeight="1" x14ac:dyDescent="0.45">
      <c r="A63" s="101">
        <v>13</v>
      </c>
      <c r="B63" s="217" t="s">
        <v>120</v>
      </c>
      <c r="C63" s="218"/>
      <c r="D63" s="102">
        <v>14</v>
      </c>
      <c r="E63" s="219" t="s">
        <v>121</v>
      </c>
      <c r="F63" s="220"/>
      <c r="G63" s="101">
        <v>15</v>
      </c>
      <c r="H63" s="217" t="s">
        <v>122</v>
      </c>
      <c r="I63" s="218"/>
      <c r="J63" s="101"/>
      <c r="K63" s="103"/>
      <c r="L63" s="103"/>
      <c r="M63" s="107"/>
      <c r="N63" s="217"/>
      <c r="O63" s="218"/>
      <c r="P63" s="118"/>
      <c r="Q63" s="40"/>
    </row>
    <row r="64" spans="1:18" ht="31.5" customHeight="1" thickBot="1" x14ac:dyDescent="0.5">
      <c r="A64" s="232" t="s">
        <v>83</v>
      </c>
      <c r="B64" s="233"/>
      <c r="C64" s="234"/>
      <c r="D64" s="235"/>
      <c r="E64" s="235"/>
      <c r="F64" s="236"/>
      <c r="G64" s="57" t="s">
        <v>84</v>
      </c>
      <c r="H64" s="234"/>
      <c r="I64" s="236"/>
      <c r="J64" s="237" t="s">
        <v>85</v>
      </c>
      <c r="K64" s="238"/>
      <c r="L64" s="239"/>
      <c r="M64" s="240"/>
      <c r="N64" s="240"/>
      <c r="O64" s="241"/>
      <c r="P64" s="119"/>
    </row>
    <row r="65" spans="1:17" ht="24" customHeight="1" x14ac:dyDescent="0.45">
      <c r="A65" s="46" t="s">
        <v>47</v>
      </c>
      <c r="B65" s="49"/>
      <c r="C65" s="49"/>
      <c r="D65" s="49"/>
      <c r="E65" s="49"/>
      <c r="F65" s="49"/>
      <c r="G65" s="49"/>
      <c r="H65" s="49"/>
      <c r="J65" s="47"/>
      <c r="K65" s="47"/>
      <c r="L65" s="48"/>
      <c r="M65" s="48"/>
      <c r="N65" s="48"/>
      <c r="O65" s="48"/>
      <c r="P65" s="120"/>
    </row>
    <row r="66" spans="1:17" ht="18.75" customHeight="1" x14ac:dyDescent="0.45">
      <c r="G66" s="250" t="s">
        <v>86</v>
      </c>
      <c r="H66" s="250"/>
      <c r="I66" s="250"/>
    </row>
    <row r="67" spans="1:17" ht="18.75" customHeight="1" x14ac:dyDescent="0.45">
      <c r="A67" s="50"/>
      <c r="B67" s="50"/>
      <c r="C67" s="50"/>
      <c r="D67" s="50"/>
      <c r="E67" s="50"/>
      <c r="F67" s="50"/>
      <c r="G67" s="250"/>
      <c r="H67" s="250"/>
      <c r="I67" s="250"/>
      <c r="J67" s="50"/>
      <c r="K67" s="50"/>
      <c r="L67" s="50"/>
      <c r="M67" s="50"/>
      <c r="N67" s="50"/>
      <c r="O67" s="50"/>
    </row>
    <row r="68" spans="1:17" ht="19.2" x14ac:dyDescent="0.45">
      <c r="D68" s="165" t="s">
        <v>87</v>
      </c>
      <c r="E68" s="165"/>
      <c r="F68" s="165"/>
      <c r="G68" s="165"/>
      <c r="H68" s="165"/>
      <c r="I68" s="165"/>
      <c r="J68" s="165"/>
      <c r="K68" s="165"/>
      <c r="L68" s="165"/>
    </row>
    <row r="69" spans="1:17" ht="20.25" customHeight="1" thickBot="1" x14ac:dyDescent="0.5">
      <c r="C69" s="41"/>
      <c r="D69" s="41"/>
      <c r="E69" s="41"/>
      <c r="F69" s="41"/>
      <c r="G69" s="41"/>
      <c r="H69" s="41"/>
      <c r="I69" s="242" t="s">
        <v>51</v>
      </c>
      <c r="J69" s="242"/>
      <c r="K69" s="187" t="str">
        <f>K46</f>
        <v>2024/3/xx</v>
      </c>
      <c r="L69" s="187"/>
      <c r="M69" s="187"/>
      <c r="N69" s="187"/>
      <c r="O69" s="187"/>
      <c r="P69" s="121"/>
    </row>
    <row r="70" spans="1:17" ht="19.5" customHeight="1" x14ac:dyDescent="0.45">
      <c r="A70" s="166" t="s">
        <v>76</v>
      </c>
      <c r="B70" s="209"/>
      <c r="C70" s="210" t="str">
        <f>IF(B54="","",B54)</f>
        <v/>
      </c>
      <c r="D70" s="211"/>
      <c r="E70" s="212" t="str">
        <f>IF(D54="","",D54)</f>
        <v/>
      </c>
      <c r="F70" s="213"/>
      <c r="G70" s="214" t="s">
        <v>54</v>
      </c>
      <c r="H70" s="215"/>
      <c r="I70" s="216"/>
      <c r="J70" s="149">
        <f>K48</f>
        <v>45383</v>
      </c>
      <c r="K70" s="150"/>
      <c r="L70" s="150"/>
      <c r="M70" s="150"/>
      <c r="N70" s="150"/>
      <c r="O70" s="151"/>
      <c r="P70" s="122"/>
    </row>
    <row r="71" spans="1:17" ht="31.5" customHeight="1" thickBot="1" x14ac:dyDescent="0.5">
      <c r="A71" s="188" t="s">
        <v>77</v>
      </c>
      <c r="B71" s="189"/>
      <c r="C71" s="190" t="str">
        <f>IF(B55="","",B55)</f>
        <v/>
      </c>
      <c r="D71" s="191"/>
      <c r="E71" s="192" t="str">
        <f>IF(D55="","",D55)</f>
        <v/>
      </c>
      <c r="F71" s="193"/>
      <c r="G71" s="194" t="s">
        <v>53</v>
      </c>
      <c r="H71" s="195"/>
      <c r="I71" s="196"/>
      <c r="J71" s="197" t="str">
        <f>F48</f>
        <v>南部（浦和）</v>
      </c>
      <c r="K71" s="197"/>
      <c r="L71" s="197"/>
      <c r="M71" s="197"/>
      <c r="N71" s="197"/>
      <c r="O71" s="198"/>
      <c r="P71" s="122"/>
    </row>
    <row r="72" spans="1:17" ht="15.75" customHeight="1" x14ac:dyDescent="0.45">
      <c r="A72" s="199" t="s">
        <v>89</v>
      </c>
      <c r="B72" s="200"/>
      <c r="C72" s="200"/>
      <c r="D72" s="203" t="str">
        <f>IF(Q50=0,"",CHOOSE(Q50,"初段","二段","三段","四段","五段","六段","七段","八段","錬士","教士"))</f>
        <v/>
      </c>
      <c r="E72" s="204"/>
      <c r="F72" s="204"/>
      <c r="G72" s="204"/>
      <c r="H72" s="204"/>
      <c r="I72" s="204"/>
      <c r="J72" s="204"/>
      <c r="K72" s="204"/>
      <c r="L72" s="204"/>
      <c r="M72" s="205"/>
      <c r="N72" s="248" t="s">
        <v>90</v>
      </c>
      <c r="O72" s="249"/>
      <c r="P72" s="49"/>
    </row>
    <row r="73" spans="1:17" ht="24" customHeight="1" thickBot="1" x14ac:dyDescent="0.5">
      <c r="A73" s="201"/>
      <c r="B73" s="202"/>
      <c r="C73" s="202"/>
      <c r="D73" s="206"/>
      <c r="E73" s="207"/>
      <c r="F73" s="207"/>
      <c r="G73" s="207"/>
      <c r="H73" s="207"/>
      <c r="I73" s="207"/>
      <c r="J73" s="207"/>
      <c r="K73" s="207"/>
      <c r="L73" s="207"/>
      <c r="M73" s="208"/>
      <c r="N73" s="44" t="str">
        <f>IF(K50="○","形","")</f>
        <v/>
      </c>
      <c r="O73" s="51" t="str">
        <f>IF(L50="○","学科","")</f>
        <v/>
      </c>
      <c r="P73" s="49"/>
    </row>
    <row r="74" spans="1:17" ht="16.5" customHeight="1" x14ac:dyDescent="0.45">
      <c r="A74" s="152" t="s">
        <v>79</v>
      </c>
      <c r="B74" s="153"/>
      <c r="C74" s="153"/>
      <c r="D74" s="154" t="s">
        <v>80</v>
      </c>
      <c r="E74" s="154"/>
      <c r="F74" s="154"/>
      <c r="G74" s="154"/>
      <c r="H74" s="154"/>
      <c r="I74" s="154"/>
      <c r="J74" s="154"/>
      <c r="K74" s="154"/>
      <c r="L74" s="230" t="s">
        <v>81</v>
      </c>
      <c r="M74" s="230"/>
      <c r="N74" s="230"/>
      <c r="O74" s="231"/>
      <c r="P74" s="116"/>
    </row>
    <row r="75" spans="1:17" ht="27.75" customHeight="1" thickBot="1" x14ac:dyDescent="0.5">
      <c r="A75" s="229" t="str">
        <f>IF(A57="","",A57)</f>
        <v/>
      </c>
      <c r="B75" s="155"/>
      <c r="C75" s="155"/>
      <c r="D75" s="155" t="str">
        <f>IF(D57="","",D57)</f>
        <v/>
      </c>
      <c r="E75" s="155"/>
      <c r="F75" s="155"/>
      <c r="G75" s="155"/>
      <c r="H75" s="155"/>
      <c r="I75" s="155"/>
      <c r="J75" s="155"/>
      <c r="K75" s="155"/>
      <c r="L75" s="155" t="str">
        <f>IF(L57="","",L57)</f>
        <v/>
      </c>
      <c r="M75" s="155"/>
      <c r="N75" s="155"/>
      <c r="O75" s="156"/>
      <c r="P75" s="115"/>
    </row>
    <row r="76" spans="1:17" ht="30" customHeight="1" thickBot="1" x14ac:dyDescent="0.5">
      <c r="A76" s="258" t="s">
        <v>83</v>
      </c>
      <c r="B76" s="259"/>
      <c r="C76" s="260" t="str">
        <f>IF(C64="","",C64)</f>
        <v/>
      </c>
      <c r="D76" s="261"/>
      <c r="E76" s="261"/>
      <c r="F76" s="262"/>
      <c r="G76" s="58" t="s">
        <v>84</v>
      </c>
      <c r="H76" s="260" t="str">
        <f>IF(H64="","",H64)</f>
        <v/>
      </c>
      <c r="I76" s="263"/>
      <c r="J76" s="258" t="s">
        <v>85</v>
      </c>
      <c r="K76" s="259"/>
      <c r="L76" s="264" t="str">
        <f>IF(L64="","",L64)</f>
        <v/>
      </c>
      <c r="M76" s="264"/>
      <c r="N76" s="264"/>
      <c r="O76" s="265"/>
      <c r="P76" s="122"/>
    </row>
    <row r="77" spans="1:17" ht="11.25" customHeight="1" x14ac:dyDescent="0.45">
      <c r="G77" s="243" t="s">
        <v>125</v>
      </c>
      <c r="H77" s="243"/>
      <c r="I77" s="243"/>
      <c r="Q77" s="40"/>
    </row>
    <row r="78" spans="1:17" ht="11.25" customHeight="1" x14ac:dyDescent="0.45">
      <c r="A78" s="50"/>
      <c r="B78" s="50"/>
      <c r="C78" s="50"/>
      <c r="D78" s="50"/>
      <c r="E78" s="50"/>
      <c r="F78" s="50"/>
      <c r="G78" s="243"/>
      <c r="H78" s="243"/>
      <c r="I78" s="243"/>
      <c r="J78" s="50"/>
      <c r="K78" s="50"/>
      <c r="L78" s="50"/>
      <c r="M78" s="50"/>
      <c r="N78" s="50"/>
      <c r="O78" s="50"/>
      <c r="Q78" s="40"/>
    </row>
    <row r="79" spans="1:17" ht="30" customHeight="1" x14ac:dyDescent="0.45">
      <c r="D79" s="165" t="s">
        <v>126</v>
      </c>
      <c r="E79" s="165"/>
      <c r="F79" s="165"/>
      <c r="G79" s="165"/>
      <c r="H79" s="165"/>
      <c r="I79" s="165"/>
      <c r="J79" s="165"/>
      <c r="K79" s="165"/>
      <c r="L79" s="165"/>
      <c r="Q79" s="40"/>
    </row>
    <row r="80" spans="1:17" ht="13.5" customHeight="1" x14ac:dyDescent="0.45">
      <c r="A80" s="252" t="s">
        <v>127</v>
      </c>
      <c r="B80" s="253"/>
      <c r="C80" s="97" t="s">
        <v>128</v>
      </c>
      <c r="D80" s="97"/>
      <c r="E80" s="97"/>
      <c r="F80" s="97"/>
      <c r="G80" s="98"/>
      <c r="H80" s="97" t="s">
        <v>129</v>
      </c>
      <c r="I80" s="97"/>
      <c r="J80" s="97"/>
      <c r="K80" s="97"/>
      <c r="L80" s="98"/>
      <c r="M80" s="97" t="s">
        <v>130</v>
      </c>
      <c r="N80" s="97"/>
      <c r="O80" s="98"/>
      <c r="Q80" s="40"/>
    </row>
    <row r="81" spans="1:18" ht="13.2" x14ac:dyDescent="0.45">
      <c r="A81" s="254" t="str">
        <f>D72</f>
        <v/>
      </c>
      <c r="B81" s="255"/>
      <c r="C81" s="251" t="str">
        <f>C70</f>
        <v/>
      </c>
      <c r="D81" s="243"/>
      <c r="E81" s="243" t="str">
        <f>E70</f>
        <v/>
      </c>
      <c r="F81" s="243"/>
      <c r="G81" s="244"/>
      <c r="H81" s="247" t="str">
        <f>D75</f>
        <v/>
      </c>
      <c r="I81" s="245"/>
      <c r="J81" s="245"/>
      <c r="K81" s="245"/>
      <c r="L81" s="246"/>
      <c r="O81" s="84"/>
      <c r="Q81" s="40"/>
    </row>
    <row r="82" spans="1:18" ht="13.2" x14ac:dyDescent="0.45">
      <c r="A82" s="254"/>
      <c r="B82" s="255"/>
      <c r="C82" s="251" t="str">
        <f>C71</f>
        <v/>
      </c>
      <c r="D82" s="243"/>
      <c r="E82" s="243" t="str">
        <f>E71</f>
        <v/>
      </c>
      <c r="F82" s="243"/>
      <c r="G82" s="244"/>
      <c r="H82" s="40" t="s">
        <v>131</v>
      </c>
      <c r="L82" s="84"/>
      <c r="O82" s="84"/>
      <c r="Q82" s="40"/>
    </row>
    <row r="83" spans="1:18" ht="10.5" customHeight="1" x14ac:dyDescent="0.45">
      <c r="A83" s="256"/>
      <c r="B83" s="257"/>
      <c r="C83" s="247"/>
      <c r="D83" s="245"/>
      <c r="E83" s="245"/>
      <c r="F83" s="245"/>
      <c r="G83" s="246"/>
      <c r="H83" s="247" t="str">
        <f>L75</f>
        <v/>
      </c>
      <c r="I83" s="245"/>
      <c r="J83" s="245"/>
      <c r="K83" s="245"/>
      <c r="L83" s="246"/>
      <c r="M83" s="85"/>
      <c r="N83" s="85"/>
      <c r="O83" s="83"/>
      <c r="Q83" s="40"/>
    </row>
    <row r="84" spans="1:18" ht="13.2" x14ac:dyDescent="0.45">
      <c r="A84" s="40" t="s">
        <v>132</v>
      </c>
      <c r="Q84" s="40"/>
    </row>
    <row r="85" spans="1:18" ht="13.2" x14ac:dyDescent="0.45">
      <c r="A85" s="40" t="s">
        <v>133</v>
      </c>
      <c r="Q85" s="40"/>
    </row>
    <row r="86" spans="1:18" ht="13.2" x14ac:dyDescent="0.45">
      <c r="Q86" s="40"/>
    </row>
    <row r="87" spans="1:18" ht="24.75" customHeight="1" x14ac:dyDescent="0.45">
      <c r="C87" s="165" t="s">
        <v>134</v>
      </c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Q87" s="65">
        <v>23</v>
      </c>
    </row>
    <row r="88" spans="1:18" ht="14.25" customHeight="1" thickBot="1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1:18" ht="19.5" customHeight="1" x14ac:dyDescent="0.45">
      <c r="A89" s="166" t="s">
        <v>49</v>
      </c>
      <c r="B89" s="167"/>
      <c r="C89" s="168" t="s">
        <v>50</v>
      </c>
      <c r="D89" s="169"/>
      <c r="E89" s="170"/>
      <c r="F89" s="41"/>
      <c r="G89" s="41"/>
      <c r="H89" s="41"/>
      <c r="I89" s="242" t="s">
        <v>51</v>
      </c>
      <c r="J89" s="242"/>
      <c r="K89" s="187" t="str">
        <f>$K$3</f>
        <v>2024/3/xx</v>
      </c>
      <c r="L89" s="187"/>
      <c r="M89" s="187"/>
      <c r="N89" s="187"/>
      <c r="O89" s="187"/>
      <c r="P89" s="111"/>
      <c r="Q89" s="79"/>
    </row>
    <row r="90" spans="1:18" ht="24.75" customHeight="1" thickBot="1" x14ac:dyDescent="0.5">
      <c r="A90" s="176">
        <v>26</v>
      </c>
      <c r="B90" s="177"/>
      <c r="C90" s="178" t="s">
        <v>52</v>
      </c>
      <c r="D90" s="179"/>
      <c r="E90" s="180"/>
    </row>
    <row r="91" spans="1:18" ht="30" customHeight="1" thickBot="1" x14ac:dyDescent="0.5">
      <c r="A91" s="157" t="s">
        <v>123</v>
      </c>
      <c r="B91" s="158"/>
      <c r="C91" s="159"/>
      <c r="D91" s="160" t="s">
        <v>53</v>
      </c>
      <c r="E91" s="161"/>
      <c r="F91" s="162" t="str">
        <f>F48</f>
        <v>南部（浦和）</v>
      </c>
      <c r="G91" s="162"/>
      <c r="H91" s="163"/>
      <c r="I91" s="160" t="s">
        <v>54</v>
      </c>
      <c r="J91" s="164"/>
      <c r="K91" s="171">
        <f>$K$5</f>
        <v>45383</v>
      </c>
      <c r="L91" s="172"/>
      <c r="M91" s="173"/>
      <c r="N91" s="174"/>
      <c r="O91" s="175"/>
      <c r="P91" s="112"/>
    </row>
    <row r="92" spans="1:18" ht="23.25" customHeight="1" x14ac:dyDescent="0.45">
      <c r="A92" s="42" t="s">
        <v>55</v>
      </c>
      <c r="B92" s="45" t="s">
        <v>56</v>
      </c>
      <c r="C92" s="45" t="s">
        <v>57</v>
      </c>
      <c r="D92" s="45" t="s">
        <v>58</v>
      </c>
      <c r="E92" s="45" t="s">
        <v>59</v>
      </c>
      <c r="F92" s="45" t="s">
        <v>60</v>
      </c>
      <c r="G92" s="45" t="s">
        <v>61</v>
      </c>
      <c r="H92" s="45" t="s">
        <v>62</v>
      </c>
      <c r="I92" s="45" t="s">
        <v>63</v>
      </c>
      <c r="J92" s="43" t="s">
        <v>64</v>
      </c>
      <c r="K92" s="99" t="s">
        <v>106</v>
      </c>
      <c r="L92" s="100" t="s">
        <v>65</v>
      </c>
      <c r="M92" s="186" t="s">
        <v>66</v>
      </c>
      <c r="N92" s="186"/>
      <c r="O92" s="300"/>
      <c r="P92" s="49"/>
    </row>
    <row r="93" spans="1:18" ht="18.75" customHeight="1" thickBot="1" x14ac:dyDescent="0.5">
      <c r="A93" s="108"/>
      <c r="B93" s="108"/>
      <c r="C93" s="108"/>
      <c r="D93" s="109"/>
      <c r="E93" s="108"/>
      <c r="F93" s="108"/>
      <c r="G93" s="108"/>
      <c r="H93" s="108"/>
      <c r="I93" s="108"/>
      <c r="J93" s="110"/>
      <c r="K93" s="80"/>
      <c r="L93" s="81"/>
      <c r="M93" s="266"/>
      <c r="N93" s="266"/>
      <c r="O93" s="267"/>
      <c r="P93" s="113"/>
      <c r="Q93" s="65">
        <v>0</v>
      </c>
      <c r="R93" s="79" t="s">
        <v>124</v>
      </c>
    </row>
    <row r="94" spans="1:18" ht="19.5" customHeight="1" x14ac:dyDescent="0.45">
      <c r="A94" s="185" t="s">
        <v>67</v>
      </c>
      <c r="B94" s="186"/>
      <c r="C94" s="186"/>
      <c r="D94" s="186" t="s">
        <v>68</v>
      </c>
      <c r="E94" s="186"/>
      <c r="F94" s="186"/>
      <c r="G94" s="186"/>
      <c r="H94" s="186" t="s">
        <v>69</v>
      </c>
      <c r="I94" s="186"/>
      <c r="J94" s="186"/>
      <c r="K94" s="186"/>
      <c r="L94" s="301" t="s">
        <v>70</v>
      </c>
      <c r="M94" s="302"/>
      <c r="N94" s="302"/>
      <c r="O94" s="303"/>
      <c r="P94" s="114"/>
    </row>
    <row r="95" spans="1:18" ht="24" customHeight="1" thickBot="1" x14ac:dyDescent="0.5">
      <c r="A95" s="292"/>
      <c r="B95" s="225"/>
      <c r="C95" s="225"/>
      <c r="D95" s="293"/>
      <c r="E95" s="294"/>
      <c r="F95" s="294"/>
      <c r="G95" s="295"/>
      <c r="H95" s="225" t="s">
        <v>104</v>
      </c>
      <c r="I95" s="225"/>
      <c r="J95" s="225"/>
      <c r="K95" s="225"/>
      <c r="L95" s="296"/>
      <c r="M95" s="297"/>
      <c r="N95" s="297"/>
      <c r="O95" s="298"/>
      <c r="P95" s="49"/>
    </row>
    <row r="96" spans="1:18" ht="15" customHeight="1" x14ac:dyDescent="0.45">
      <c r="A96" s="185" t="s">
        <v>71</v>
      </c>
      <c r="B96" s="186"/>
      <c r="C96" s="186"/>
      <c r="D96" s="186"/>
      <c r="E96" s="186"/>
      <c r="F96" s="186" t="s">
        <v>72</v>
      </c>
      <c r="G96" s="186"/>
      <c r="H96" s="45" t="s">
        <v>73</v>
      </c>
      <c r="I96" s="271" t="s">
        <v>74</v>
      </c>
      <c r="J96" s="272"/>
      <c r="K96" s="272"/>
      <c r="L96" s="272"/>
      <c r="M96" s="299"/>
      <c r="N96" s="186" t="s">
        <v>75</v>
      </c>
      <c r="O96" s="300"/>
      <c r="P96" s="49"/>
    </row>
    <row r="97" spans="1:17" ht="16.5" customHeight="1" x14ac:dyDescent="0.45">
      <c r="A97" s="54" t="s">
        <v>76</v>
      </c>
      <c r="B97" s="276"/>
      <c r="C97" s="277"/>
      <c r="D97" s="278"/>
      <c r="E97" s="277"/>
      <c r="F97" s="279"/>
      <c r="G97" s="279"/>
      <c r="H97" s="82"/>
      <c r="I97" s="280"/>
      <c r="J97" s="281"/>
      <c r="K97" s="281"/>
      <c r="L97" s="281"/>
      <c r="M97" s="282"/>
      <c r="N97" s="286" t="str">
        <f>IF(OR(I97="",K91=""),"",DATEDIF(I97,K91,"y"))</f>
        <v/>
      </c>
      <c r="O97" s="287"/>
      <c r="P97" s="115"/>
    </row>
    <row r="98" spans="1:17" ht="34.5" customHeight="1" thickBot="1" x14ac:dyDescent="0.5">
      <c r="A98" s="55" t="s">
        <v>77</v>
      </c>
      <c r="B98" s="290"/>
      <c r="C98" s="236"/>
      <c r="D98" s="234"/>
      <c r="E98" s="236"/>
      <c r="F98" s="291"/>
      <c r="G98" s="291"/>
      <c r="H98" s="56" t="s">
        <v>78</v>
      </c>
      <c r="I98" s="283"/>
      <c r="J98" s="284"/>
      <c r="K98" s="284"/>
      <c r="L98" s="284"/>
      <c r="M98" s="285"/>
      <c r="N98" s="288"/>
      <c r="O98" s="289"/>
      <c r="P98" s="115"/>
    </row>
    <row r="99" spans="1:17" ht="15" customHeight="1" x14ac:dyDescent="0.45">
      <c r="A99" s="185" t="s">
        <v>79</v>
      </c>
      <c r="B99" s="186"/>
      <c r="C99" s="186"/>
      <c r="D99" s="268" t="s">
        <v>80</v>
      </c>
      <c r="E99" s="269"/>
      <c r="F99" s="269"/>
      <c r="G99" s="269"/>
      <c r="H99" s="269"/>
      <c r="I99" s="269"/>
      <c r="J99" s="269"/>
      <c r="K99" s="270"/>
      <c r="L99" s="271" t="s">
        <v>81</v>
      </c>
      <c r="M99" s="272"/>
      <c r="N99" s="272"/>
      <c r="O99" s="273"/>
      <c r="P99" s="116"/>
    </row>
    <row r="100" spans="1:17" ht="27.75" customHeight="1" thickBot="1" x14ac:dyDescent="0.5">
      <c r="A100" s="274"/>
      <c r="B100" s="275"/>
      <c r="C100" s="27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117"/>
    </row>
    <row r="101" spans="1:17" ht="21" customHeight="1" thickBot="1" x14ac:dyDescent="0.5">
      <c r="A101" s="222" t="s">
        <v>174</v>
      </c>
      <c r="B101" s="223"/>
      <c r="C101" s="223"/>
      <c r="D101" s="223"/>
      <c r="E101" s="223"/>
      <c r="F101" s="223"/>
      <c r="G101" s="223"/>
      <c r="H101" s="223"/>
      <c r="I101" s="223"/>
      <c r="J101" s="223"/>
      <c r="K101" s="224"/>
      <c r="L101" s="225"/>
      <c r="M101" s="225"/>
      <c r="N101" s="225"/>
      <c r="O101" s="226"/>
      <c r="P101" s="117"/>
    </row>
    <row r="102" spans="1:17" ht="18" customHeight="1" thickBot="1" x14ac:dyDescent="0.5">
      <c r="A102" s="221" t="s">
        <v>82</v>
      </c>
      <c r="B102" s="221"/>
      <c r="C102" s="221"/>
      <c r="D102" s="221"/>
      <c r="E102" s="221"/>
      <c r="F102" s="221"/>
      <c r="G102" s="181"/>
      <c r="H102" s="182"/>
      <c r="I102" s="164" t="s">
        <v>107</v>
      </c>
      <c r="J102" s="164"/>
      <c r="K102" s="164"/>
      <c r="L102" s="164"/>
      <c r="M102" s="183"/>
      <c r="N102" s="183"/>
      <c r="O102" s="184"/>
      <c r="P102" s="49"/>
    </row>
    <row r="103" spans="1:17" ht="19.5" customHeight="1" x14ac:dyDescent="0.45">
      <c r="A103" s="101">
        <v>1</v>
      </c>
      <c r="B103" s="227" t="s">
        <v>108</v>
      </c>
      <c r="C103" s="228"/>
      <c r="D103" s="101">
        <v>2</v>
      </c>
      <c r="E103" s="217" t="s">
        <v>109</v>
      </c>
      <c r="F103" s="217"/>
      <c r="G103" s="217"/>
      <c r="H103" s="217"/>
      <c r="I103" s="218"/>
      <c r="J103" s="101">
        <v>3</v>
      </c>
      <c r="K103" s="217" t="s">
        <v>110</v>
      </c>
      <c r="L103" s="218"/>
      <c r="M103" s="101">
        <v>4</v>
      </c>
      <c r="N103" s="217" t="s">
        <v>111</v>
      </c>
      <c r="O103" s="218"/>
      <c r="P103" s="118"/>
      <c r="Q103" s="40"/>
    </row>
    <row r="104" spans="1:17" ht="19.5" customHeight="1" x14ac:dyDescent="0.45">
      <c r="A104" s="101">
        <v>5</v>
      </c>
      <c r="B104" s="217" t="s">
        <v>112</v>
      </c>
      <c r="C104" s="218"/>
      <c r="D104" s="102">
        <v>6</v>
      </c>
      <c r="E104" s="219" t="s">
        <v>113</v>
      </c>
      <c r="F104" s="220"/>
      <c r="G104" s="101">
        <v>7</v>
      </c>
      <c r="H104" s="217" t="s">
        <v>114</v>
      </c>
      <c r="I104" s="218"/>
      <c r="J104" s="101">
        <v>8</v>
      </c>
      <c r="K104" s="103" t="s">
        <v>115</v>
      </c>
      <c r="L104" s="103"/>
      <c r="M104" s="101">
        <v>9</v>
      </c>
      <c r="N104" s="217" t="s">
        <v>116</v>
      </c>
      <c r="O104" s="218"/>
      <c r="P104" s="118"/>
      <c r="Q104" s="40"/>
    </row>
    <row r="105" spans="1:17" ht="19.5" customHeight="1" x14ac:dyDescent="0.45">
      <c r="A105" s="101">
        <v>10</v>
      </c>
      <c r="B105" s="217" t="s">
        <v>117</v>
      </c>
      <c r="C105" s="218"/>
      <c r="D105" s="102">
        <v>11</v>
      </c>
      <c r="E105" s="104" t="s">
        <v>118</v>
      </c>
      <c r="F105" s="105"/>
      <c r="G105" s="101"/>
      <c r="H105" s="103"/>
      <c r="I105" s="106"/>
      <c r="J105" s="101">
        <v>12</v>
      </c>
      <c r="K105" s="217" t="s">
        <v>119</v>
      </c>
      <c r="L105" s="217"/>
      <c r="M105" s="217"/>
      <c r="N105" s="217"/>
      <c r="O105" s="218"/>
      <c r="P105" s="118"/>
      <c r="Q105" s="40"/>
    </row>
    <row r="106" spans="1:17" ht="19.5" customHeight="1" x14ac:dyDescent="0.45">
      <c r="A106" s="101">
        <v>13</v>
      </c>
      <c r="B106" s="217" t="s">
        <v>120</v>
      </c>
      <c r="C106" s="218"/>
      <c r="D106" s="102">
        <v>14</v>
      </c>
      <c r="E106" s="219" t="s">
        <v>121</v>
      </c>
      <c r="F106" s="220"/>
      <c r="G106" s="101">
        <v>15</v>
      </c>
      <c r="H106" s="217" t="s">
        <v>122</v>
      </c>
      <c r="I106" s="218"/>
      <c r="J106" s="101"/>
      <c r="K106" s="103"/>
      <c r="L106" s="103"/>
      <c r="M106" s="107"/>
      <c r="N106" s="217"/>
      <c r="O106" s="218"/>
      <c r="P106" s="118"/>
      <c r="Q106" s="40"/>
    </row>
    <row r="107" spans="1:17" ht="31.5" customHeight="1" thickBot="1" x14ac:dyDescent="0.5">
      <c r="A107" s="232" t="s">
        <v>83</v>
      </c>
      <c r="B107" s="233"/>
      <c r="C107" s="234"/>
      <c r="D107" s="235"/>
      <c r="E107" s="235"/>
      <c r="F107" s="236"/>
      <c r="G107" s="57" t="s">
        <v>84</v>
      </c>
      <c r="H107" s="234"/>
      <c r="I107" s="236"/>
      <c r="J107" s="237" t="s">
        <v>85</v>
      </c>
      <c r="K107" s="238"/>
      <c r="L107" s="239"/>
      <c r="M107" s="240"/>
      <c r="N107" s="240"/>
      <c r="O107" s="241"/>
      <c r="P107" s="119"/>
    </row>
    <row r="108" spans="1:17" ht="24" customHeight="1" x14ac:dyDescent="0.45">
      <c r="A108" s="46" t="s">
        <v>47</v>
      </c>
      <c r="B108" s="49"/>
      <c r="C108" s="49"/>
      <c r="D108" s="49"/>
      <c r="E108" s="49"/>
      <c r="F108" s="49"/>
      <c r="G108" s="49"/>
      <c r="H108" s="49"/>
      <c r="J108" s="47"/>
      <c r="K108" s="47"/>
      <c r="L108" s="48"/>
      <c r="M108" s="48"/>
      <c r="N108" s="48"/>
      <c r="O108" s="48"/>
      <c r="P108" s="120"/>
    </row>
    <row r="109" spans="1:17" ht="18.75" customHeight="1" x14ac:dyDescent="0.45">
      <c r="G109" s="250" t="s">
        <v>86</v>
      </c>
      <c r="H109" s="250"/>
      <c r="I109" s="250"/>
    </row>
    <row r="110" spans="1:17" ht="18.75" customHeight="1" x14ac:dyDescent="0.45">
      <c r="A110" s="50"/>
      <c r="B110" s="50"/>
      <c r="C110" s="50"/>
      <c r="D110" s="50"/>
      <c r="E110" s="50"/>
      <c r="F110" s="50"/>
      <c r="G110" s="250"/>
      <c r="H110" s="250"/>
      <c r="I110" s="250"/>
      <c r="J110" s="50"/>
      <c r="K110" s="50"/>
      <c r="L110" s="50"/>
      <c r="M110" s="50"/>
      <c r="N110" s="50"/>
      <c r="O110" s="50"/>
    </row>
    <row r="111" spans="1:17" ht="19.2" x14ac:dyDescent="0.45">
      <c r="D111" s="165" t="s">
        <v>87</v>
      </c>
      <c r="E111" s="165"/>
      <c r="F111" s="165"/>
      <c r="G111" s="165"/>
      <c r="H111" s="165"/>
      <c r="I111" s="165"/>
      <c r="J111" s="165"/>
      <c r="K111" s="165"/>
      <c r="L111" s="165"/>
    </row>
    <row r="112" spans="1:17" ht="20.25" customHeight="1" thickBot="1" x14ac:dyDescent="0.5">
      <c r="C112" s="41"/>
      <c r="D112" s="41"/>
      <c r="E112" s="41"/>
      <c r="F112" s="41"/>
      <c r="G112" s="41"/>
      <c r="H112" s="41"/>
      <c r="I112" s="242" t="s">
        <v>51</v>
      </c>
      <c r="J112" s="242"/>
      <c r="K112" s="187" t="str">
        <f>K89</f>
        <v>2024/3/xx</v>
      </c>
      <c r="L112" s="187"/>
      <c r="M112" s="187"/>
      <c r="N112" s="187"/>
      <c r="O112" s="187"/>
      <c r="P112" s="121"/>
    </row>
    <row r="113" spans="1:17" ht="19.5" customHeight="1" x14ac:dyDescent="0.45">
      <c r="A113" s="166" t="s">
        <v>76</v>
      </c>
      <c r="B113" s="209"/>
      <c r="C113" s="210" t="str">
        <f>IF(B97="","",B97)</f>
        <v/>
      </c>
      <c r="D113" s="211"/>
      <c r="E113" s="212" t="str">
        <f>IF(D97="","",D97)</f>
        <v/>
      </c>
      <c r="F113" s="213"/>
      <c r="G113" s="214" t="s">
        <v>54</v>
      </c>
      <c r="H113" s="215"/>
      <c r="I113" s="216"/>
      <c r="J113" s="149">
        <f>K91</f>
        <v>45383</v>
      </c>
      <c r="K113" s="150"/>
      <c r="L113" s="150"/>
      <c r="M113" s="150"/>
      <c r="N113" s="150"/>
      <c r="O113" s="151"/>
      <c r="P113" s="122"/>
    </row>
    <row r="114" spans="1:17" ht="31.5" customHeight="1" thickBot="1" x14ac:dyDescent="0.5">
      <c r="A114" s="188" t="s">
        <v>77</v>
      </c>
      <c r="B114" s="189"/>
      <c r="C114" s="190" t="str">
        <f>IF(B98="","",B98)</f>
        <v/>
      </c>
      <c r="D114" s="191"/>
      <c r="E114" s="192" t="str">
        <f>IF(D98="","",D98)</f>
        <v/>
      </c>
      <c r="F114" s="193"/>
      <c r="G114" s="194" t="s">
        <v>53</v>
      </c>
      <c r="H114" s="195"/>
      <c r="I114" s="196"/>
      <c r="J114" s="197" t="str">
        <f>F91</f>
        <v>南部（浦和）</v>
      </c>
      <c r="K114" s="197"/>
      <c r="L114" s="197"/>
      <c r="M114" s="197"/>
      <c r="N114" s="197"/>
      <c r="O114" s="198"/>
      <c r="P114" s="122"/>
    </row>
    <row r="115" spans="1:17" ht="15.75" customHeight="1" x14ac:dyDescent="0.45">
      <c r="A115" s="199" t="s">
        <v>89</v>
      </c>
      <c r="B115" s="200"/>
      <c r="C115" s="200"/>
      <c r="D115" s="203" t="str">
        <f>IF(Q93=0,"",CHOOSE(Q93,"初段","二段","三段","四段","五段","六段","七段","八段","錬士","教士"))</f>
        <v/>
      </c>
      <c r="E115" s="204"/>
      <c r="F115" s="204"/>
      <c r="G115" s="204"/>
      <c r="H115" s="204"/>
      <c r="I115" s="204"/>
      <c r="J115" s="204"/>
      <c r="K115" s="204"/>
      <c r="L115" s="204"/>
      <c r="M115" s="205"/>
      <c r="N115" s="248" t="s">
        <v>90</v>
      </c>
      <c r="O115" s="249"/>
      <c r="P115" s="49"/>
    </row>
    <row r="116" spans="1:17" ht="24" customHeight="1" thickBot="1" x14ac:dyDescent="0.5">
      <c r="A116" s="201"/>
      <c r="B116" s="202"/>
      <c r="C116" s="202"/>
      <c r="D116" s="206"/>
      <c r="E116" s="207"/>
      <c r="F116" s="207"/>
      <c r="G116" s="207"/>
      <c r="H116" s="207"/>
      <c r="I116" s="207"/>
      <c r="J116" s="207"/>
      <c r="K116" s="207"/>
      <c r="L116" s="207"/>
      <c r="M116" s="208"/>
      <c r="N116" s="44" t="str">
        <f>IF(K93="○","形","")</f>
        <v/>
      </c>
      <c r="O116" s="51" t="str">
        <f>IF(L93="○","学科","")</f>
        <v/>
      </c>
      <c r="P116" s="49"/>
    </row>
    <row r="117" spans="1:17" ht="16.5" customHeight="1" x14ac:dyDescent="0.45">
      <c r="A117" s="152" t="s">
        <v>79</v>
      </c>
      <c r="B117" s="153"/>
      <c r="C117" s="153"/>
      <c r="D117" s="154" t="s">
        <v>80</v>
      </c>
      <c r="E117" s="154"/>
      <c r="F117" s="154"/>
      <c r="G117" s="154"/>
      <c r="H117" s="154"/>
      <c r="I117" s="154"/>
      <c r="J117" s="154"/>
      <c r="K117" s="154"/>
      <c r="L117" s="230" t="s">
        <v>81</v>
      </c>
      <c r="M117" s="230"/>
      <c r="N117" s="230"/>
      <c r="O117" s="231"/>
      <c r="P117" s="116"/>
    </row>
    <row r="118" spans="1:17" ht="27.75" customHeight="1" thickBot="1" x14ac:dyDescent="0.5">
      <c r="A118" s="229" t="str">
        <f>IF(A100="","",A100)</f>
        <v/>
      </c>
      <c r="B118" s="155"/>
      <c r="C118" s="155"/>
      <c r="D118" s="155" t="str">
        <f>IF(D100="","",D100)</f>
        <v/>
      </c>
      <c r="E118" s="155"/>
      <c r="F118" s="155"/>
      <c r="G118" s="155"/>
      <c r="H118" s="155"/>
      <c r="I118" s="155"/>
      <c r="J118" s="155"/>
      <c r="K118" s="155"/>
      <c r="L118" s="155" t="str">
        <f>IF(L100="","",L100)</f>
        <v/>
      </c>
      <c r="M118" s="155"/>
      <c r="N118" s="155"/>
      <c r="O118" s="156"/>
      <c r="P118" s="115"/>
    </row>
    <row r="119" spans="1:17" ht="30" customHeight="1" thickBot="1" x14ac:dyDescent="0.5">
      <c r="A119" s="258" t="s">
        <v>83</v>
      </c>
      <c r="B119" s="259"/>
      <c r="C119" s="260" t="str">
        <f>IF(C107="","",C107)</f>
        <v/>
      </c>
      <c r="D119" s="261"/>
      <c r="E119" s="261"/>
      <c r="F119" s="262"/>
      <c r="G119" s="58" t="s">
        <v>84</v>
      </c>
      <c r="H119" s="260" t="str">
        <f>IF(H107="","",H107)</f>
        <v/>
      </c>
      <c r="I119" s="263"/>
      <c r="J119" s="258" t="s">
        <v>85</v>
      </c>
      <c r="K119" s="259"/>
      <c r="L119" s="264" t="str">
        <f>IF(L107="","",L107)</f>
        <v/>
      </c>
      <c r="M119" s="264"/>
      <c r="N119" s="264"/>
      <c r="O119" s="265"/>
      <c r="P119" s="122"/>
    </row>
    <row r="120" spans="1:17" ht="11.25" customHeight="1" x14ac:dyDescent="0.45">
      <c r="G120" s="243" t="s">
        <v>125</v>
      </c>
      <c r="H120" s="243"/>
      <c r="I120" s="243"/>
      <c r="Q120" s="40"/>
    </row>
    <row r="121" spans="1:17" ht="11.25" customHeight="1" x14ac:dyDescent="0.45">
      <c r="A121" s="50"/>
      <c r="B121" s="50"/>
      <c r="C121" s="50"/>
      <c r="D121" s="50"/>
      <c r="E121" s="50"/>
      <c r="F121" s="50"/>
      <c r="G121" s="243"/>
      <c r="H121" s="243"/>
      <c r="I121" s="243"/>
      <c r="J121" s="50"/>
      <c r="K121" s="50"/>
      <c r="L121" s="50"/>
      <c r="M121" s="50"/>
      <c r="N121" s="50"/>
      <c r="O121" s="50"/>
      <c r="Q121" s="40"/>
    </row>
    <row r="122" spans="1:17" ht="30" customHeight="1" x14ac:dyDescent="0.45">
      <c r="D122" s="165" t="s">
        <v>126</v>
      </c>
      <c r="E122" s="165"/>
      <c r="F122" s="165"/>
      <c r="G122" s="165"/>
      <c r="H122" s="165"/>
      <c r="I122" s="165"/>
      <c r="J122" s="165"/>
      <c r="K122" s="165"/>
      <c r="L122" s="165"/>
      <c r="Q122" s="40"/>
    </row>
    <row r="123" spans="1:17" ht="13.5" customHeight="1" x14ac:dyDescent="0.45">
      <c r="A123" s="252" t="s">
        <v>127</v>
      </c>
      <c r="B123" s="253"/>
      <c r="C123" s="97" t="s">
        <v>128</v>
      </c>
      <c r="D123" s="97"/>
      <c r="E123" s="97"/>
      <c r="F123" s="97"/>
      <c r="G123" s="98"/>
      <c r="H123" s="97" t="s">
        <v>129</v>
      </c>
      <c r="I123" s="97"/>
      <c r="J123" s="97"/>
      <c r="K123" s="97"/>
      <c r="L123" s="98"/>
      <c r="M123" s="97" t="s">
        <v>130</v>
      </c>
      <c r="N123" s="97"/>
      <c r="O123" s="98"/>
      <c r="Q123" s="40"/>
    </row>
    <row r="124" spans="1:17" ht="13.2" x14ac:dyDescent="0.45">
      <c r="A124" s="254" t="str">
        <f>D115</f>
        <v/>
      </c>
      <c r="B124" s="255"/>
      <c r="C124" s="251" t="str">
        <f>C113</f>
        <v/>
      </c>
      <c r="D124" s="243"/>
      <c r="E124" s="243" t="str">
        <f>E113</f>
        <v/>
      </c>
      <c r="F124" s="243"/>
      <c r="G124" s="244"/>
      <c r="H124" s="247" t="str">
        <f>D118</f>
        <v/>
      </c>
      <c r="I124" s="245"/>
      <c r="J124" s="245"/>
      <c r="K124" s="245"/>
      <c r="L124" s="246"/>
      <c r="O124" s="84"/>
      <c r="Q124" s="40"/>
    </row>
    <row r="125" spans="1:17" ht="13.2" x14ac:dyDescent="0.45">
      <c r="A125" s="254"/>
      <c r="B125" s="255"/>
      <c r="C125" s="251" t="str">
        <f>C114</f>
        <v/>
      </c>
      <c r="D125" s="243"/>
      <c r="E125" s="243" t="str">
        <f>E114</f>
        <v/>
      </c>
      <c r="F125" s="243"/>
      <c r="G125" s="244"/>
      <c r="H125" s="40" t="s">
        <v>131</v>
      </c>
      <c r="L125" s="84"/>
      <c r="O125" s="84"/>
      <c r="Q125" s="40"/>
    </row>
    <row r="126" spans="1:17" ht="10.5" customHeight="1" x14ac:dyDescent="0.45">
      <c r="A126" s="256"/>
      <c r="B126" s="257"/>
      <c r="C126" s="247"/>
      <c r="D126" s="245"/>
      <c r="E126" s="245"/>
      <c r="F126" s="245"/>
      <c r="G126" s="246"/>
      <c r="H126" s="247" t="str">
        <f>L118</f>
        <v/>
      </c>
      <c r="I126" s="245"/>
      <c r="J126" s="245"/>
      <c r="K126" s="245"/>
      <c r="L126" s="246"/>
      <c r="M126" s="85"/>
      <c r="N126" s="85"/>
      <c r="O126" s="83"/>
      <c r="Q126" s="40"/>
    </row>
    <row r="127" spans="1:17" ht="13.2" x14ac:dyDescent="0.45">
      <c r="A127" s="40" t="s">
        <v>132</v>
      </c>
      <c r="Q127" s="40"/>
    </row>
    <row r="128" spans="1:17" ht="13.2" x14ac:dyDescent="0.45">
      <c r="A128" s="40" t="s">
        <v>133</v>
      </c>
      <c r="Q128" s="40"/>
    </row>
    <row r="129" spans="1:18" ht="13.2" x14ac:dyDescent="0.45">
      <c r="Q129" s="40"/>
    </row>
    <row r="130" spans="1:18" ht="24.75" customHeight="1" x14ac:dyDescent="0.45">
      <c r="C130" s="165" t="s">
        <v>134</v>
      </c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Q130" s="65">
        <v>24</v>
      </c>
    </row>
    <row r="131" spans="1:18" ht="14.25" customHeight="1" thickBot="1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8" ht="19.5" customHeight="1" x14ac:dyDescent="0.45">
      <c r="A132" s="166" t="s">
        <v>49</v>
      </c>
      <c r="B132" s="167"/>
      <c r="C132" s="168" t="s">
        <v>50</v>
      </c>
      <c r="D132" s="169"/>
      <c r="E132" s="170"/>
      <c r="F132" s="41"/>
      <c r="G132" s="41"/>
      <c r="H132" s="41"/>
      <c r="I132" s="242" t="s">
        <v>51</v>
      </c>
      <c r="J132" s="242"/>
      <c r="K132" s="187" t="str">
        <f>$K$3</f>
        <v>2024/3/xx</v>
      </c>
      <c r="L132" s="187"/>
      <c r="M132" s="187"/>
      <c r="N132" s="187"/>
      <c r="O132" s="187"/>
      <c r="P132" s="111"/>
      <c r="Q132" s="79"/>
    </row>
    <row r="133" spans="1:18" ht="24.75" customHeight="1" thickBot="1" x14ac:dyDescent="0.5">
      <c r="A133" s="176">
        <v>26</v>
      </c>
      <c r="B133" s="177"/>
      <c r="C133" s="178" t="s">
        <v>52</v>
      </c>
      <c r="D133" s="179"/>
      <c r="E133" s="180"/>
    </row>
    <row r="134" spans="1:18" ht="30" customHeight="1" thickBot="1" x14ac:dyDescent="0.5">
      <c r="A134" s="157" t="s">
        <v>123</v>
      </c>
      <c r="B134" s="158"/>
      <c r="C134" s="159"/>
      <c r="D134" s="160" t="s">
        <v>53</v>
      </c>
      <c r="E134" s="161"/>
      <c r="F134" s="162" t="str">
        <f>F91</f>
        <v>南部（浦和）</v>
      </c>
      <c r="G134" s="162"/>
      <c r="H134" s="163"/>
      <c r="I134" s="160" t="s">
        <v>54</v>
      </c>
      <c r="J134" s="164"/>
      <c r="K134" s="171">
        <f>$K$5</f>
        <v>45383</v>
      </c>
      <c r="L134" s="172"/>
      <c r="M134" s="173"/>
      <c r="N134" s="174"/>
      <c r="O134" s="175"/>
      <c r="P134" s="112"/>
    </row>
    <row r="135" spans="1:18" ht="23.25" customHeight="1" x14ac:dyDescent="0.45">
      <c r="A135" s="42" t="s">
        <v>55</v>
      </c>
      <c r="B135" s="45" t="s">
        <v>56</v>
      </c>
      <c r="C135" s="45" t="s">
        <v>57</v>
      </c>
      <c r="D135" s="45" t="s">
        <v>58</v>
      </c>
      <c r="E135" s="45" t="s">
        <v>59</v>
      </c>
      <c r="F135" s="45" t="s">
        <v>60</v>
      </c>
      <c r="G135" s="45" t="s">
        <v>61</v>
      </c>
      <c r="H135" s="45" t="s">
        <v>62</v>
      </c>
      <c r="I135" s="45" t="s">
        <v>63</v>
      </c>
      <c r="J135" s="43" t="s">
        <v>64</v>
      </c>
      <c r="K135" s="99" t="s">
        <v>106</v>
      </c>
      <c r="L135" s="100" t="s">
        <v>65</v>
      </c>
      <c r="M135" s="186" t="s">
        <v>66</v>
      </c>
      <c r="N135" s="186"/>
      <c r="O135" s="300"/>
      <c r="P135" s="49"/>
    </row>
    <row r="136" spans="1:18" ht="18.75" customHeight="1" thickBot="1" x14ac:dyDescent="0.5">
      <c r="A136" s="108"/>
      <c r="B136" s="108"/>
      <c r="C136" s="108"/>
      <c r="D136" s="109"/>
      <c r="E136" s="108"/>
      <c r="F136" s="108"/>
      <c r="G136" s="108"/>
      <c r="H136" s="108"/>
      <c r="I136" s="108"/>
      <c r="J136" s="110"/>
      <c r="K136" s="80"/>
      <c r="L136" s="81"/>
      <c r="M136" s="266"/>
      <c r="N136" s="266"/>
      <c r="O136" s="267"/>
      <c r="P136" s="113"/>
      <c r="Q136" s="65">
        <v>0</v>
      </c>
      <c r="R136" s="79" t="s">
        <v>124</v>
      </c>
    </row>
    <row r="137" spans="1:18" ht="19.5" customHeight="1" x14ac:dyDescent="0.45">
      <c r="A137" s="185" t="s">
        <v>67</v>
      </c>
      <c r="B137" s="186"/>
      <c r="C137" s="186"/>
      <c r="D137" s="186" t="s">
        <v>68</v>
      </c>
      <c r="E137" s="186"/>
      <c r="F137" s="186"/>
      <c r="G137" s="186"/>
      <c r="H137" s="186" t="s">
        <v>69</v>
      </c>
      <c r="I137" s="186"/>
      <c r="J137" s="186"/>
      <c r="K137" s="186"/>
      <c r="L137" s="301" t="s">
        <v>70</v>
      </c>
      <c r="M137" s="302"/>
      <c r="N137" s="302"/>
      <c r="O137" s="303"/>
      <c r="P137" s="114"/>
    </row>
    <row r="138" spans="1:18" ht="24" customHeight="1" thickBot="1" x14ac:dyDescent="0.5">
      <c r="A138" s="292"/>
      <c r="B138" s="225"/>
      <c r="C138" s="225"/>
      <c r="D138" s="293"/>
      <c r="E138" s="294"/>
      <c r="F138" s="294"/>
      <c r="G138" s="295"/>
      <c r="H138" s="225" t="s">
        <v>104</v>
      </c>
      <c r="I138" s="225"/>
      <c r="J138" s="225"/>
      <c r="K138" s="225"/>
      <c r="L138" s="296"/>
      <c r="M138" s="297"/>
      <c r="N138" s="297"/>
      <c r="O138" s="298"/>
      <c r="P138" s="49"/>
    </row>
    <row r="139" spans="1:18" ht="15" customHeight="1" x14ac:dyDescent="0.45">
      <c r="A139" s="185" t="s">
        <v>71</v>
      </c>
      <c r="B139" s="186"/>
      <c r="C139" s="186"/>
      <c r="D139" s="186"/>
      <c r="E139" s="186"/>
      <c r="F139" s="186" t="s">
        <v>72</v>
      </c>
      <c r="G139" s="186"/>
      <c r="H139" s="45" t="s">
        <v>73</v>
      </c>
      <c r="I139" s="271" t="s">
        <v>74</v>
      </c>
      <c r="J139" s="272"/>
      <c r="K139" s="272"/>
      <c r="L139" s="272"/>
      <c r="M139" s="299"/>
      <c r="N139" s="186" t="s">
        <v>75</v>
      </c>
      <c r="O139" s="300"/>
      <c r="P139" s="49"/>
    </row>
    <row r="140" spans="1:18" ht="16.5" customHeight="1" x14ac:dyDescent="0.45">
      <c r="A140" s="54" t="s">
        <v>76</v>
      </c>
      <c r="B140" s="276"/>
      <c r="C140" s="277"/>
      <c r="D140" s="278"/>
      <c r="E140" s="277"/>
      <c r="F140" s="279"/>
      <c r="G140" s="279"/>
      <c r="H140" s="82"/>
      <c r="I140" s="280"/>
      <c r="J140" s="281"/>
      <c r="K140" s="281"/>
      <c r="L140" s="281"/>
      <c r="M140" s="282"/>
      <c r="N140" s="286" t="str">
        <f>IF(OR(I140="",K134=""),"",DATEDIF(I140,K134,"y"))</f>
        <v/>
      </c>
      <c r="O140" s="287"/>
      <c r="P140" s="115"/>
    </row>
    <row r="141" spans="1:18" ht="34.5" customHeight="1" thickBot="1" x14ac:dyDescent="0.5">
      <c r="A141" s="55" t="s">
        <v>77</v>
      </c>
      <c r="B141" s="290"/>
      <c r="C141" s="236"/>
      <c r="D141" s="234"/>
      <c r="E141" s="236"/>
      <c r="F141" s="291"/>
      <c r="G141" s="291"/>
      <c r="H141" s="56" t="s">
        <v>78</v>
      </c>
      <c r="I141" s="283"/>
      <c r="J141" s="284"/>
      <c r="K141" s="284"/>
      <c r="L141" s="284"/>
      <c r="M141" s="285"/>
      <c r="N141" s="288"/>
      <c r="O141" s="289"/>
      <c r="P141" s="115"/>
    </row>
    <row r="142" spans="1:18" ht="15" customHeight="1" x14ac:dyDescent="0.45">
      <c r="A142" s="185" t="s">
        <v>79</v>
      </c>
      <c r="B142" s="186"/>
      <c r="C142" s="186"/>
      <c r="D142" s="268" t="s">
        <v>80</v>
      </c>
      <c r="E142" s="269"/>
      <c r="F142" s="269"/>
      <c r="G142" s="269"/>
      <c r="H142" s="269"/>
      <c r="I142" s="269"/>
      <c r="J142" s="269"/>
      <c r="K142" s="270"/>
      <c r="L142" s="271" t="s">
        <v>81</v>
      </c>
      <c r="M142" s="272"/>
      <c r="N142" s="272"/>
      <c r="O142" s="273"/>
      <c r="P142" s="116"/>
    </row>
    <row r="143" spans="1:18" ht="27.75" customHeight="1" thickBot="1" x14ac:dyDescent="0.5">
      <c r="A143" s="274"/>
      <c r="B143" s="275"/>
      <c r="C143" s="27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6"/>
      <c r="P143" s="117"/>
    </row>
    <row r="144" spans="1:18" ht="21" customHeight="1" thickBot="1" x14ac:dyDescent="0.5">
      <c r="A144" s="222" t="s">
        <v>174</v>
      </c>
      <c r="B144" s="223"/>
      <c r="C144" s="223"/>
      <c r="D144" s="223"/>
      <c r="E144" s="223"/>
      <c r="F144" s="223"/>
      <c r="G144" s="223"/>
      <c r="H144" s="223"/>
      <c r="I144" s="223"/>
      <c r="J144" s="223"/>
      <c r="K144" s="224"/>
      <c r="L144" s="225"/>
      <c r="M144" s="225"/>
      <c r="N144" s="225"/>
      <c r="O144" s="226"/>
      <c r="P144" s="117"/>
    </row>
    <row r="145" spans="1:17" ht="18" customHeight="1" thickBot="1" x14ac:dyDescent="0.5">
      <c r="A145" s="221" t="s">
        <v>82</v>
      </c>
      <c r="B145" s="221"/>
      <c r="C145" s="221"/>
      <c r="D145" s="221"/>
      <c r="E145" s="221"/>
      <c r="F145" s="221"/>
      <c r="G145" s="181"/>
      <c r="H145" s="182"/>
      <c r="I145" s="164" t="s">
        <v>107</v>
      </c>
      <c r="J145" s="164"/>
      <c r="K145" s="164"/>
      <c r="L145" s="164"/>
      <c r="M145" s="183"/>
      <c r="N145" s="183"/>
      <c r="O145" s="184"/>
      <c r="P145" s="49"/>
    </row>
    <row r="146" spans="1:17" ht="19.5" customHeight="1" x14ac:dyDescent="0.45">
      <c r="A146" s="101">
        <v>1</v>
      </c>
      <c r="B146" s="227" t="s">
        <v>108</v>
      </c>
      <c r="C146" s="228"/>
      <c r="D146" s="101">
        <v>2</v>
      </c>
      <c r="E146" s="217" t="s">
        <v>109</v>
      </c>
      <c r="F146" s="217"/>
      <c r="G146" s="217"/>
      <c r="H146" s="217"/>
      <c r="I146" s="218"/>
      <c r="J146" s="101">
        <v>3</v>
      </c>
      <c r="K146" s="217" t="s">
        <v>110</v>
      </c>
      <c r="L146" s="218"/>
      <c r="M146" s="101">
        <v>4</v>
      </c>
      <c r="N146" s="217" t="s">
        <v>111</v>
      </c>
      <c r="O146" s="218"/>
      <c r="P146" s="118"/>
      <c r="Q146" s="40"/>
    </row>
    <row r="147" spans="1:17" ht="19.5" customHeight="1" x14ac:dyDescent="0.45">
      <c r="A147" s="101">
        <v>5</v>
      </c>
      <c r="B147" s="217" t="s">
        <v>112</v>
      </c>
      <c r="C147" s="218"/>
      <c r="D147" s="102">
        <v>6</v>
      </c>
      <c r="E147" s="219" t="s">
        <v>113</v>
      </c>
      <c r="F147" s="220"/>
      <c r="G147" s="101">
        <v>7</v>
      </c>
      <c r="H147" s="217" t="s">
        <v>114</v>
      </c>
      <c r="I147" s="218"/>
      <c r="J147" s="101">
        <v>8</v>
      </c>
      <c r="K147" s="103" t="s">
        <v>115</v>
      </c>
      <c r="L147" s="103"/>
      <c r="M147" s="101">
        <v>9</v>
      </c>
      <c r="N147" s="217" t="s">
        <v>116</v>
      </c>
      <c r="O147" s="218"/>
      <c r="P147" s="118"/>
      <c r="Q147" s="40"/>
    </row>
    <row r="148" spans="1:17" ht="19.5" customHeight="1" x14ac:dyDescent="0.45">
      <c r="A148" s="101">
        <v>10</v>
      </c>
      <c r="B148" s="217" t="s">
        <v>117</v>
      </c>
      <c r="C148" s="218"/>
      <c r="D148" s="102">
        <v>11</v>
      </c>
      <c r="E148" s="104" t="s">
        <v>118</v>
      </c>
      <c r="F148" s="105"/>
      <c r="G148" s="101"/>
      <c r="H148" s="103"/>
      <c r="I148" s="106"/>
      <c r="J148" s="101">
        <v>12</v>
      </c>
      <c r="K148" s="217" t="s">
        <v>119</v>
      </c>
      <c r="L148" s="217"/>
      <c r="M148" s="217"/>
      <c r="N148" s="217"/>
      <c r="O148" s="218"/>
      <c r="P148" s="118"/>
      <c r="Q148" s="40"/>
    </row>
    <row r="149" spans="1:17" ht="19.5" customHeight="1" x14ac:dyDescent="0.45">
      <c r="A149" s="101">
        <v>13</v>
      </c>
      <c r="B149" s="217" t="s">
        <v>120</v>
      </c>
      <c r="C149" s="218"/>
      <c r="D149" s="102">
        <v>14</v>
      </c>
      <c r="E149" s="219" t="s">
        <v>121</v>
      </c>
      <c r="F149" s="220"/>
      <c r="G149" s="101">
        <v>15</v>
      </c>
      <c r="H149" s="217" t="s">
        <v>122</v>
      </c>
      <c r="I149" s="218"/>
      <c r="J149" s="101"/>
      <c r="K149" s="103"/>
      <c r="L149" s="103"/>
      <c r="M149" s="107"/>
      <c r="N149" s="217"/>
      <c r="O149" s="218"/>
      <c r="P149" s="118"/>
      <c r="Q149" s="40"/>
    </row>
    <row r="150" spans="1:17" ht="31.5" customHeight="1" thickBot="1" x14ac:dyDescent="0.5">
      <c r="A150" s="232" t="s">
        <v>83</v>
      </c>
      <c r="B150" s="233"/>
      <c r="C150" s="234"/>
      <c r="D150" s="235"/>
      <c r="E150" s="235"/>
      <c r="F150" s="236"/>
      <c r="G150" s="57" t="s">
        <v>84</v>
      </c>
      <c r="H150" s="234"/>
      <c r="I150" s="236"/>
      <c r="J150" s="237" t="s">
        <v>85</v>
      </c>
      <c r="K150" s="238"/>
      <c r="L150" s="239"/>
      <c r="M150" s="240"/>
      <c r="N150" s="240"/>
      <c r="O150" s="241"/>
      <c r="P150" s="119"/>
    </row>
    <row r="151" spans="1:17" ht="24" customHeight="1" x14ac:dyDescent="0.45">
      <c r="A151" s="46" t="s">
        <v>47</v>
      </c>
      <c r="B151" s="49"/>
      <c r="C151" s="49"/>
      <c r="D151" s="49"/>
      <c r="E151" s="49"/>
      <c r="F151" s="49"/>
      <c r="G151" s="49"/>
      <c r="H151" s="49"/>
      <c r="J151" s="47"/>
      <c r="K151" s="47"/>
      <c r="L151" s="48"/>
      <c r="M151" s="48"/>
      <c r="N151" s="48"/>
      <c r="O151" s="48"/>
      <c r="P151" s="120"/>
    </row>
    <row r="152" spans="1:17" ht="18.75" customHeight="1" x14ac:dyDescent="0.45">
      <c r="G152" s="250" t="s">
        <v>86</v>
      </c>
      <c r="H152" s="250"/>
      <c r="I152" s="250"/>
    </row>
    <row r="153" spans="1:17" ht="18.75" customHeight="1" x14ac:dyDescent="0.45">
      <c r="A153" s="50"/>
      <c r="B153" s="50"/>
      <c r="C153" s="50"/>
      <c r="D153" s="50"/>
      <c r="E153" s="50"/>
      <c r="F153" s="50"/>
      <c r="G153" s="250"/>
      <c r="H153" s="250"/>
      <c r="I153" s="250"/>
      <c r="J153" s="50"/>
      <c r="K153" s="50"/>
      <c r="L153" s="50"/>
      <c r="M153" s="50"/>
      <c r="N153" s="50"/>
      <c r="O153" s="50"/>
    </row>
    <row r="154" spans="1:17" ht="19.2" x14ac:dyDescent="0.45">
      <c r="D154" s="165" t="s">
        <v>87</v>
      </c>
      <c r="E154" s="165"/>
      <c r="F154" s="165"/>
      <c r="G154" s="165"/>
      <c r="H154" s="165"/>
      <c r="I154" s="165"/>
      <c r="J154" s="165"/>
      <c r="K154" s="165"/>
      <c r="L154" s="165"/>
    </row>
    <row r="155" spans="1:17" ht="20.25" customHeight="1" thickBot="1" x14ac:dyDescent="0.5">
      <c r="C155" s="41"/>
      <c r="D155" s="41"/>
      <c r="E155" s="41"/>
      <c r="F155" s="41"/>
      <c r="G155" s="41"/>
      <c r="H155" s="41"/>
      <c r="I155" s="242" t="s">
        <v>51</v>
      </c>
      <c r="J155" s="242"/>
      <c r="K155" s="187" t="str">
        <f>K132</f>
        <v>2024/3/xx</v>
      </c>
      <c r="L155" s="187"/>
      <c r="M155" s="187"/>
      <c r="N155" s="187"/>
      <c r="O155" s="187"/>
      <c r="P155" s="121"/>
    </row>
    <row r="156" spans="1:17" ht="19.5" customHeight="1" x14ac:dyDescent="0.45">
      <c r="A156" s="166" t="s">
        <v>76</v>
      </c>
      <c r="B156" s="209"/>
      <c r="C156" s="210" t="str">
        <f>IF(B140="","",B140)</f>
        <v/>
      </c>
      <c r="D156" s="211"/>
      <c r="E156" s="212" t="str">
        <f>IF(D140="","",D140)</f>
        <v/>
      </c>
      <c r="F156" s="213"/>
      <c r="G156" s="214" t="s">
        <v>54</v>
      </c>
      <c r="H156" s="215"/>
      <c r="I156" s="216"/>
      <c r="J156" s="149">
        <f>K134</f>
        <v>45383</v>
      </c>
      <c r="K156" s="150"/>
      <c r="L156" s="150"/>
      <c r="M156" s="150"/>
      <c r="N156" s="150"/>
      <c r="O156" s="151"/>
      <c r="P156" s="122"/>
    </row>
    <row r="157" spans="1:17" ht="31.5" customHeight="1" thickBot="1" x14ac:dyDescent="0.5">
      <c r="A157" s="188" t="s">
        <v>77</v>
      </c>
      <c r="B157" s="189"/>
      <c r="C157" s="190" t="str">
        <f>IF(B141="","",B141)</f>
        <v/>
      </c>
      <c r="D157" s="191"/>
      <c r="E157" s="192" t="str">
        <f>IF(D141="","",D141)</f>
        <v/>
      </c>
      <c r="F157" s="193"/>
      <c r="G157" s="194" t="s">
        <v>53</v>
      </c>
      <c r="H157" s="195"/>
      <c r="I157" s="196"/>
      <c r="J157" s="197" t="str">
        <f>F134</f>
        <v>南部（浦和）</v>
      </c>
      <c r="K157" s="197"/>
      <c r="L157" s="197"/>
      <c r="M157" s="197"/>
      <c r="N157" s="197"/>
      <c r="O157" s="198"/>
      <c r="P157" s="122"/>
    </row>
    <row r="158" spans="1:17" ht="15.75" customHeight="1" x14ac:dyDescent="0.45">
      <c r="A158" s="199" t="s">
        <v>89</v>
      </c>
      <c r="B158" s="200"/>
      <c r="C158" s="200"/>
      <c r="D158" s="203" t="str">
        <f>IF(Q136=0,"",CHOOSE(Q136,"初段","二段","三段","四段","五段","六段","七段","八段","錬士","教士"))</f>
        <v/>
      </c>
      <c r="E158" s="204"/>
      <c r="F158" s="204"/>
      <c r="G158" s="204"/>
      <c r="H158" s="204"/>
      <c r="I158" s="204"/>
      <c r="J158" s="204"/>
      <c r="K158" s="204"/>
      <c r="L158" s="204"/>
      <c r="M158" s="205"/>
      <c r="N158" s="248" t="s">
        <v>90</v>
      </c>
      <c r="O158" s="249"/>
      <c r="P158" s="49"/>
    </row>
    <row r="159" spans="1:17" ht="24" customHeight="1" thickBot="1" x14ac:dyDescent="0.5">
      <c r="A159" s="201"/>
      <c r="B159" s="202"/>
      <c r="C159" s="202"/>
      <c r="D159" s="206"/>
      <c r="E159" s="207"/>
      <c r="F159" s="207"/>
      <c r="G159" s="207"/>
      <c r="H159" s="207"/>
      <c r="I159" s="207"/>
      <c r="J159" s="207"/>
      <c r="K159" s="207"/>
      <c r="L159" s="207"/>
      <c r="M159" s="208"/>
      <c r="N159" s="44" t="str">
        <f>IF(K136="○","形","")</f>
        <v/>
      </c>
      <c r="O159" s="51" t="str">
        <f>IF(L136="○","学科","")</f>
        <v/>
      </c>
      <c r="P159" s="49"/>
    </row>
    <row r="160" spans="1:17" ht="16.5" customHeight="1" x14ac:dyDescent="0.45">
      <c r="A160" s="152" t="s">
        <v>79</v>
      </c>
      <c r="B160" s="153"/>
      <c r="C160" s="153"/>
      <c r="D160" s="154" t="s">
        <v>80</v>
      </c>
      <c r="E160" s="154"/>
      <c r="F160" s="154"/>
      <c r="G160" s="154"/>
      <c r="H160" s="154"/>
      <c r="I160" s="154"/>
      <c r="J160" s="154"/>
      <c r="K160" s="154"/>
      <c r="L160" s="230" t="s">
        <v>81</v>
      </c>
      <c r="M160" s="230"/>
      <c r="N160" s="230"/>
      <c r="O160" s="231"/>
      <c r="P160" s="116"/>
    </row>
    <row r="161" spans="1:17" ht="27.75" customHeight="1" thickBot="1" x14ac:dyDescent="0.5">
      <c r="A161" s="229" t="str">
        <f>IF(A143="","",A143)</f>
        <v/>
      </c>
      <c r="B161" s="155"/>
      <c r="C161" s="155"/>
      <c r="D161" s="155" t="str">
        <f>IF(D143="","",D143)</f>
        <v/>
      </c>
      <c r="E161" s="155"/>
      <c r="F161" s="155"/>
      <c r="G161" s="155"/>
      <c r="H161" s="155"/>
      <c r="I161" s="155"/>
      <c r="J161" s="155"/>
      <c r="K161" s="155"/>
      <c r="L161" s="155" t="str">
        <f>IF(L143="","",L143)</f>
        <v/>
      </c>
      <c r="M161" s="155"/>
      <c r="N161" s="155"/>
      <c r="O161" s="156"/>
      <c r="P161" s="115"/>
    </row>
    <row r="162" spans="1:17" ht="30" customHeight="1" thickBot="1" x14ac:dyDescent="0.5">
      <c r="A162" s="258" t="s">
        <v>83</v>
      </c>
      <c r="B162" s="259"/>
      <c r="C162" s="260" t="str">
        <f>IF(C150="","",C150)</f>
        <v/>
      </c>
      <c r="D162" s="261"/>
      <c r="E162" s="261"/>
      <c r="F162" s="262"/>
      <c r="G162" s="58" t="s">
        <v>84</v>
      </c>
      <c r="H162" s="260" t="str">
        <f>IF(H150="","",H150)</f>
        <v/>
      </c>
      <c r="I162" s="263"/>
      <c r="J162" s="258" t="s">
        <v>85</v>
      </c>
      <c r="K162" s="259"/>
      <c r="L162" s="264" t="str">
        <f>IF(L150="","",L150)</f>
        <v/>
      </c>
      <c r="M162" s="264"/>
      <c r="N162" s="264"/>
      <c r="O162" s="265"/>
      <c r="P162" s="122"/>
    </row>
    <row r="163" spans="1:17" ht="11.25" customHeight="1" x14ac:dyDescent="0.45">
      <c r="G163" s="243" t="s">
        <v>125</v>
      </c>
      <c r="H163" s="243"/>
      <c r="I163" s="243"/>
      <c r="Q163" s="40"/>
    </row>
    <row r="164" spans="1:17" ht="11.25" customHeight="1" x14ac:dyDescent="0.45">
      <c r="A164" s="50"/>
      <c r="B164" s="50"/>
      <c r="C164" s="50"/>
      <c r="D164" s="50"/>
      <c r="E164" s="50"/>
      <c r="F164" s="50"/>
      <c r="G164" s="243"/>
      <c r="H164" s="243"/>
      <c r="I164" s="243"/>
      <c r="J164" s="50"/>
      <c r="K164" s="50"/>
      <c r="L164" s="50"/>
      <c r="M164" s="50"/>
      <c r="N164" s="50"/>
      <c r="O164" s="50"/>
      <c r="Q164" s="40"/>
    </row>
    <row r="165" spans="1:17" ht="30" customHeight="1" x14ac:dyDescent="0.45">
      <c r="D165" s="165" t="s">
        <v>126</v>
      </c>
      <c r="E165" s="165"/>
      <c r="F165" s="165"/>
      <c r="G165" s="165"/>
      <c r="H165" s="165"/>
      <c r="I165" s="165"/>
      <c r="J165" s="165"/>
      <c r="K165" s="165"/>
      <c r="L165" s="165"/>
      <c r="Q165" s="40"/>
    </row>
    <row r="166" spans="1:17" ht="13.5" customHeight="1" x14ac:dyDescent="0.45">
      <c r="A166" s="252" t="s">
        <v>127</v>
      </c>
      <c r="B166" s="253"/>
      <c r="C166" s="97" t="s">
        <v>128</v>
      </c>
      <c r="D166" s="97"/>
      <c r="E166" s="97"/>
      <c r="F166" s="97"/>
      <c r="G166" s="98"/>
      <c r="H166" s="97" t="s">
        <v>129</v>
      </c>
      <c r="I166" s="97"/>
      <c r="J166" s="97"/>
      <c r="K166" s="97"/>
      <c r="L166" s="98"/>
      <c r="M166" s="97" t="s">
        <v>130</v>
      </c>
      <c r="N166" s="97"/>
      <c r="O166" s="98"/>
      <c r="Q166" s="40"/>
    </row>
    <row r="167" spans="1:17" ht="13.2" x14ac:dyDescent="0.45">
      <c r="A167" s="254" t="str">
        <f>D158</f>
        <v/>
      </c>
      <c r="B167" s="255"/>
      <c r="C167" s="251" t="str">
        <f>C156</f>
        <v/>
      </c>
      <c r="D167" s="243"/>
      <c r="E167" s="243" t="str">
        <f>E156</f>
        <v/>
      </c>
      <c r="F167" s="243"/>
      <c r="G167" s="244"/>
      <c r="H167" s="247" t="str">
        <f>D161</f>
        <v/>
      </c>
      <c r="I167" s="245"/>
      <c r="J167" s="245"/>
      <c r="K167" s="245"/>
      <c r="L167" s="246"/>
      <c r="O167" s="84"/>
      <c r="Q167" s="40"/>
    </row>
    <row r="168" spans="1:17" ht="13.2" x14ac:dyDescent="0.45">
      <c r="A168" s="254"/>
      <c r="B168" s="255"/>
      <c r="C168" s="251" t="str">
        <f>C157</f>
        <v/>
      </c>
      <c r="D168" s="243"/>
      <c r="E168" s="243" t="str">
        <f>E157</f>
        <v/>
      </c>
      <c r="F168" s="243"/>
      <c r="G168" s="244"/>
      <c r="H168" s="40" t="s">
        <v>131</v>
      </c>
      <c r="L168" s="84"/>
      <c r="O168" s="84"/>
      <c r="Q168" s="40"/>
    </row>
    <row r="169" spans="1:17" ht="10.5" customHeight="1" x14ac:dyDescent="0.45">
      <c r="A169" s="256"/>
      <c r="B169" s="257"/>
      <c r="C169" s="247"/>
      <c r="D169" s="245"/>
      <c r="E169" s="245"/>
      <c r="F169" s="245"/>
      <c r="G169" s="246"/>
      <c r="H169" s="247" t="str">
        <f>L161</f>
        <v/>
      </c>
      <c r="I169" s="245"/>
      <c r="J169" s="245"/>
      <c r="K169" s="245"/>
      <c r="L169" s="246"/>
      <c r="M169" s="85"/>
      <c r="N169" s="85"/>
      <c r="O169" s="83"/>
      <c r="Q169" s="40"/>
    </row>
    <row r="170" spans="1:17" ht="13.2" x14ac:dyDescent="0.45">
      <c r="A170" s="40" t="s">
        <v>132</v>
      </c>
      <c r="Q170" s="40"/>
    </row>
    <row r="171" spans="1:17" ht="13.2" x14ac:dyDescent="0.45">
      <c r="A171" s="40" t="s">
        <v>133</v>
      </c>
      <c r="Q171" s="40"/>
    </row>
    <row r="172" spans="1:17" ht="13.2" x14ac:dyDescent="0.45">
      <c r="Q172" s="40"/>
    </row>
    <row r="173" spans="1:17" ht="24.75" customHeight="1" x14ac:dyDescent="0.45">
      <c r="C173" s="165" t="s">
        <v>134</v>
      </c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Q173" s="65">
        <v>25</v>
      </c>
    </row>
    <row r="174" spans="1:17" ht="14.25" customHeight="1" thickBot="1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7" ht="19.5" customHeight="1" x14ac:dyDescent="0.45">
      <c r="A175" s="166" t="s">
        <v>49</v>
      </c>
      <c r="B175" s="167"/>
      <c r="C175" s="168" t="s">
        <v>50</v>
      </c>
      <c r="D175" s="169"/>
      <c r="E175" s="170"/>
      <c r="F175" s="41"/>
      <c r="G175" s="41"/>
      <c r="H175" s="41"/>
      <c r="I175" s="242" t="s">
        <v>51</v>
      </c>
      <c r="J175" s="242"/>
      <c r="K175" s="187" t="str">
        <f>$K$3</f>
        <v>2024/3/xx</v>
      </c>
      <c r="L175" s="187"/>
      <c r="M175" s="187"/>
      <c r="N175" s="187"/>
      <c r="O175" s="187"/>
      <c r="P175" s="111"/>
      <c r="Q175" s="79"/>
    </row>
    <row r="176" spans="1:17" ht="24.75" customHeight="1" thickBot="1" x14ac:dyDescent="0.5">
      <c r="A176" s="176">
        <v>26</v>
      </c>
      <c r="B176" s="177"/>
      <c r="C176" s="178" t="s">
        <v>52</v>
      </c>
      <c r="D176" s="179"/>
      <c r="E176" s="180"/>
    </row>
    <row r="177" spans="1:18" ht="30" customHeight="1" thickBot="1" x14ac:dyDescent="0.5">
      <c r="A177" s="157" t="s">
        <v>123</v>
      </c>
      <c r="B177" s="158"/>
      <c r="C177" s="159"/>
      <c r="D177" s="160" t="s">
        <v>53</v>
      </c>
      <c r="E177" s="161"/>
      <c r="F177" s="162" t="str">
        <f>F134</f>
        <v>南部（浦和）</v>
      </c>
      <c r="G177" s="162"/>
      <c r="H177" s="163"/>
      <c r="I177" s="160" t="s">
        <v>54</v>
      </c>
      <c r="J177" s="164"/>
      <c r="K177" s="171">
        <f>$K$5</f>
        <v>45383</v>
      </c>
      <c r="L177" s="172"/>
      <c r="M177" s="173"/>
      <c r="N177" s="174"/>
      <c r="O177" s="175"/>
      <c r="P177" s="112"/>
    </row>
    <row r="178" spans="1:18" ht="23.25" customHeight="1" x14ac:dyDescent="0.45">
      <c r="A178" s="42" t="s">
        <v>55</v>
      </c>
      <c r="B178" s="45" t="s">
        <v>56</v>
      </c>
      <c r="C178" s="45" t="s">
        <v>57</v>
      </c>
      <c r="D178" s="45" t="s">
        <v>58</v>
      </c>
      <c r="E178" s="45" t="s">
        <v>59</v>
      </c>
      <c r="F178" s="45" t="s">
        <v>60</v>
      </c>
      <c r="G178" s="45" t="s">
        <v>61</v>
      </c>
      <c r="H178" s="45" t="s">
        <v>62</v>
      </c>
      <c r="I178" s="45" t="s">
        <v>63</v>
      </c>
      <c r="J178" s="43" t="s">
        <v>64</v>
      </c>
      <c r="K178" s="99" t="s">
        <v>106</v>
      </c>
      <c r="L178" s="100" t="s">
        <v>65</v>
      </c>
      <c r="M178" s="186" t="s">
        <v>66</v>
      </c>
      <c r="N178" s="186"/>
      <c r="O178" s="300"/>
      <c r="P178" s="49"/>
    </row>
    <row r="179" spans="1:18" ht="18.75" customHeight="1" thickBot="1" x14ac:dyDescent="0.5">
      <c r="A179" s="108"/>
      <c r="B179" s="108"/>
      <c r="C179" s="108"/>
      <c r="D179" s="109"/>
      <c r="E179" s="108"/>
      <c r="F179" s="108"/>
      <c r="G179" s="108"/>
      <c r="H179" s="108"/>
      <c r="I179" s="108"/>
      <c r="J179" s="110"/>
      <c r="K179" s="80"/>
      <c r="L179" s="81"/>
      <c r="M179" s="266"/>
      <c r="N179" s="266"/>
      <c r="O179" s="267"/>
      <c r="P179" s="113"/>
      <c r="Q179" s="65">
        <v>0</v>
      </c>
      <c r="R179" s="79" t="s">
        <v>124</v>
      </c>
    </row>
    <row r="180" spans="1:18" ht="19.5" customHeight="1" x14ac:dyDescent="0.45">
      <c r="A180" s="185" t="s">
        <v>67</v>
      </c>
      <c r="B180" s="186"/>
      <c r="C180" s="186"/>
      <c r="D180" s="186" t="s">
        <v>68</v>
      </c>
      <c r="E180" s="186"/>
      <c r="F180" s="186"/>
      <c r="G180" s="186"/>
      <c r="H180" s="186" t="s">
        <v>69</v>
      </c>
      <c r="I180" s="186"/>
      <c r="J180" s="186"/>
      <c r="K180" s="186"/>
      <c r="L180" s="301" t="s">
        <v>70</v>
      </c>
      <c r="M180" s="302"/>
      <c r="N180" s="302"/>
      <c r="O180" s="303"/>
      <c r="P180" s="114"/>
    </row>
    <row r="181" spans="1:18" ht="24" customHeight="1" thickBot="1" x14ac:dyDescent="0.5">
      <c r="A181" s="292"/>
      <c r="B181" s="225"/>
      <c r="C181" s="225"/>
      <c r="D181" s="293"/>
      <c r="E181" s="294"/>
      <c r="F181" s="294"/>
      <c r="G181" s="295"/>
      <c r="H181" s="225" t="s">
        <v>104</v>
      </c>
      <c r="I181" s="225"/>
      <c r="J181" s="225"/>
      <c r="K181" s="225"/>
      <c r="L181" s="296"/>
      <c r="M181" s="297"/>
      <c r="N181" s="297"/>
      <c r="O181" s="298"/>
      <c r="P181" s="49"/>
    </row>
    <row r="182" spans="1:18" ht="15" customHeight="1" x14ac:dyDescent="0.45">
      <c r="A182" s="185" t="s">
        <v>71</v>
      </c>
      <c r="B182" s="186"/>
      <c r="C182" s="186"/>
      <c r="D182" s="186"/>
      <c r="E182" s="186"/>
      <c r="F182" s="186" t="s">
        <v>72</v>
      </c>
      <c r="G182" s="186"/>
      <c r="H182" s="45" t="s">
        <v>73</v>
      </c>
      <c r="I182" s="271" t="s">
        <v>74</v>
      </c>
      <c r="J182" s="272"/>
      <c r="K182" s="272"/>
      <c r="L182" s="272"/>
      <c r="M182" s="299"/>
      <c r="N182" s="186" t="s">
        <v>75</v>
      </c>
      <c r="O182" s="300"/>
      <c r="P182" s="49"/>
    </row>
    <row r="183" spans="1:18" ht="16.5" customHeight="1" x14ac:dyDescent="0.45">
      <c r="A183" s="54" t="s">
        <v>76</v>
      </c>
      <c r="B183" s="276"/>
      <c r="C183" s="277"/>
      <c r="D183" s="278"/>
      <c r="E183" s="277"/>
      <c r="F183" s="279"/>
      <c r="G183" s="279"/>
      <c r="H183" s="82"/>
      <c r="I183" s="280"/>
      <c r="J183" s="281"/>
      <c r="K183" s="281"/>
      <c r="L183" s="281"/>
      <c r="M183" s="282"/>
      <c r="N183" s="286" t="str">
        <f>IF(OR(I183="",K177=""),"",DATEDIF(I183,K177,"y"))</f>
        <v/>
      </c>
      <c r="O183" s="287"/>
      <c r="P183" s="115"/>
    </row>
    <row r="184" spans="1:18" ht="34.5" customHeight="1" thickBot="1" x14ac:dyDescent="0.5">
      <c r="A184" s="55" t="s">
        <v>77</v>
      </c>
      <c r="B184" s="290"/>
      <c r="C184" s="236"/>
      <c r="D184" s="234"/>
      <c r="E184" s="236"/>
      <c r="F184" s="291"/>
      <c r="G184" s="291"/>
      <c r="H184" s="56" t="s">
        <v>78</v>
      </c>
      <c r="I184" s="283"/>
      <c r="J184" s="284"/>
      <c r="K184" s="284"/>
      <c r="L184" s="284"/>
      <c r="M184" s="285"/>
      <c r="N184" s="288"/>
      <c r="O184" s="289"/>
      <c r="P184" s="115"/>
    </row>
    <row r="185" spans="1:18" ht="15" customHeight="1" x14ac:dyDescent="0.45">
      <c r="A185" s="185" t="s">
        <v>79</v>
      </c>
      <c r="B185" s="186"/>
      <c r="C185" s="186"/>
      <c r="D185" s="268" t="s">
        <v>80</v>
      </c>
      <c r="E185" s="269"/>
      <c r="F185" s="269"/>
      <c r="G185" s="269"/>
      <c r="H185" s="269"/>
      <c r="I185" s="269"/>
      <c r="J185" s="269"/>
      <c r="K185" s="270"/>
      <c r="L185" s="271" t="s">
        <v>81</v>
      </c>
      <c r="M185" s="272"/>
      <c r="N185" s="272"/>
      <c r="O185" s="273"/>
      <c r="P185" s="116"/>
    </row>
    <row r="186" spans="1:18" ht="27.75" customHeight="1" thickBot="1" x14ac:dyDescent="0.5">
      <c r="A186" s="274"/>
      <c r="B186" s="275"/>
      <c r="C186" s="275"/>
      <c r="D186" s="225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6"/>
      <c r="P186" s="117"/>
    </row>
    <row r="187" spans="1:18" ht="21" customHeight="1" thickBot="1" x14ac:dyDescent="0.5">
      <c r="A187" s="222" t="s">
        <v>174</v>
      </c>
      <c r="B187" s="223"/>
      <c r="C187" s="223"/>
      <c r="D187" s="223"/>
      <c r="E187" s="223"/>
      <c r="F187" s="223"/>
      <c r="G187" s="223"/>
      <c r="H187" s="223"/>
      <c r="I187" s="223"/>
      <c r="J187" s="223"/>
      <c r="K187" s="224"/>
      <c r="L187" s="225"/>
      <c r="M187" s="225"/>
      <c r="N187" s="225"/>
      <c r="O187" s="226"/>
      <c r="P187" s="117"/>
    </row>
    <row r="188" spans="1:18" ht="18" customHeight="1" thickBot="1" x14ac:dyDescent="0.5">
      <c r="A188" s="221" t="s">
        <v>82</v>
      </c>
      <c r="B188" s="221"/>
      <c r="C188" s="221"/>
      <c r="D188" s="221"/>
      <c r="E188" s="221"/>
      <c r="F188" s="221"/>
      <c r="G188" s="181"/>
      <c r="H188" s="182"/>
      <c r="I188" s="164" t="s">
        <v>107</v>
      </c>
      <c r="J188" s="164"/>
      <c r="K188" s="164"/>
      <c r="L188" s="164"/>
      <c r="M188" s="183"/>
      <c r="N188" s="183"/>
      <c r="O188" s="184"/>
      <c r="P188" s="49"/>
    </row>
    <row r="189" spans="1:18" ht="19.5" customHeight="1" x14ac:dyDescent="0.45">
      <c r="A189" s="101">
        <v>1</v>
      </c>
      <c r="B189" s="227" t="s">
        <v>108</v>
      </c>
      <c r="C189" s="228"/>
      <c r="D189" s="101">
        <v>2</v>
      </c>
      <c r="E189" s="217" t="s">
        <v>109</v>
      </c>
      <c r="F189" s="217"/>
      <c r="G189" s="217"/>
      <c r="H189" s="217"/>
      <c r="I189" s="218"/>
      <c r="J189" s="101">
        <v>3</v>
      </c>
      <c r="K189" s="217" t="s">
        <v>110</v>
      </c>
      <c r="L189" s="218"/>
      <c r="M189" s="101">
        <v>4</v>
      </c>
      <c r="N189" s="217" t="s">
        <v>111</v>
      </c>
      <c r="O189" s="218"/>
      <c r="P189" s="118"/>
      <c r="Q189" s="40"/>
    </row>
    <row r="190" spans="1:18" ht="19.5" customHeight="1" x14ac:dyDescent="0.45">
      <c r="A190" s="101">
        <v>5</v>
      </c>
      <c r="B190" s="217" t="s">
        <v>112</v>
      </c>
      <c r="C190" s="218"/>
      <c r="D190" s="102">
        <v>6</v>
      </c>
      <c r="E190" s="219" t="s">
        <v>113</v>
      </c>
      <c r="F190" s="220"/>
      <c r="G190" s="101">
        <v>7</v>
      </c>
      <c r="H190" s="217" t="s">
        <v>114</v>
      </c>
      <c r="I190" s="218"/>
      <c r="J190" s="101">
        <v>8</v>
      </c>
      <c r="K190" s="103" t="s">
        <v>115</v>
      </c>
      <c r="L190" s="103"/>
      <c r="M190" s="101">
        <v>9</v>
      </c>
      <c r="N190" s="217" t="s">
        <v>116</v>
      </c>
      <c r="O190" s="218"/>
      <c r="P190" s="118"/>
      <c r="Q190" s="40"/>
    </row>
    <row r="191" spans="1:18" ht="19.5" customHeight="1" x14ac:dyDescent="0.45">
      <c r="A191" s="101">
        <v>10</v>
      </c>
      <c r="B191" s="217" t="s">
        <v>117</v>
      </c>
      <c r="C191" s="218"/>
      <c r="D191" s="102">
        <v>11</v>
      </c>
      <c r="E191" s="104" t="s">
        <v>118</v>
      </c>
      <c r="F191" s="105"/>
      <c r="G191" s="101"/>
      <c r="H191" s="103"/>
      <c r="I191" s="106"/>
      <c r="J191" s="101">
        <v>12</v>
      </c>
      <c r="K191" s="217" t="s">
        <v>119</v>
      </c>
      <c r="L191" s="217"/>
      <c r="M191" s="217"/>
      <c r="N191" s="217"/>
      <c r="O191" s="218"/>
      <c r="P191" s="118"/>
      <c r="Q191" s="40"/>
    </row>
    <row r="192" spans="1:18" ht="19.5" customHeight="1" x14ac:dyDescent="0.45">
      <c r="A192" s="101">
        <v>13</v>
      </c>
      <c r="B192" s="217" t="s">
        <v>120</v>
      </c>
      <c r="C192" s="218"/>
      <c r="D192" s="102">
        <v>14</v>
      </c>
      <c r="E192" s="219" t="s">
        <v>121</v>
      </c>
      <c r="F192" s="220"/>
      <c r="G192" s="101">
        <v>15</v>
      </c>
      <c r="H192" s="217" t="s">
        <v>122</v>
      </c>
      <c r="I192" s="218"/>
      <c r="J192" s="101"/>
      <c r="K192" s="103"/>
      <c r="L192" s="103"/>
      <c r="M192" s="107"/>
      <c r="N192" s="217"/>
      <c r="O192" s="218"/>
      <c r="P192" s="118"/>
      <c r="Q192" s="40"/>
    </row>
    <row r="193" spans="1:17" ht="31.5" customHeight="1" thickBot="1" x14ac:dyDescent="0.5">
      <c r="A193" s="232" t="s">
        <v>83</v>
      </c>
      <c r="B193" s="233"/>
      <c r="C193" s="234"/>
      <c r="D193" s="235"/>
      <c r="E193" s="235"/>
      <c r="F193" s="236"/>
      <c r="G193" s="57" t="s">
        <v>84</v>
      </c>
      <c r="H193" s="234"/>
      <c r="I193" s="236"/>
      <c r="J193" s="237" t="s">
        <v>85</v>
      </c>
      <c r="K193" s="238"/>
      <c r="L193" s="239"/>
      <c r="M193" s="240"/>
      <c r="N193" s="240"/>
      <c r="O193" s="241"/>
      <c r="P193" s="119"/>
    </row>
    <row r="194" spans="1:17" ht="24" customHeight="1" x14ac:dyDescent="0.45">
      <c r="A194" s="46" t="s">
        <v>47</v>
      </c>
      <c r="B194" s="49"/>
      <c r="C194" s="49"/>
      <c r="D194" s="49"/>
      <c r="E194" s="49"/>
      <c r="F194" s="49"/>
      <c r="G194" s="49"/>
      <c r="H194" s="49"/>
      <c r="J194" s="47"/>
      <c r="K194" s="47"/>
      <c r="L194" s="48"/>
      <c r="M194" s="48"/>
      <c r="N194" s="48"/>
      <c r="O194" s="48"/>
      <c r="P194" s="120"/>
    </row>
    <row r="195" spans="1:17" ht="18.75" customHeight="1" x14ac:dyDescent="0.45">
      <c r="G195" s="250" t="s">
        <v>86</v>
      </c>
      <c r="H195" s="250"/>
      <c r="I195" s="250"/>
    </row>
    <row r="196" spans="1:17" ht="18.75" customHeight="1" x14ac:dyDescent="0.45">
      <c r="A196" s="50"/>
      <c r="B196" s="50"/>
      <c r="C196" s="50"/>
      <c r="D196" s="50"/>
      <c r="E196" s="50"/>
      <c r="F196" s="50"/>
      <c r="G196" s="250"/>
      <c r="H196" s="250"/>
      <c r="I196" s="250"/>
      <c r="J196" s="50"/>
      <c r="K196" s="50"/>
      <c r="L196" s="50"/>
      <c r="M196" s="50"/>
      <c r="N196" s="50"/>
      <c r="O196" s="50"/>
    </row>
    <row r="197" spans="1:17" ht="19.2" x14ac:dyDescent="0.45">
      <c r="D197" s="165" t="s">
        <v>87</v>
      </c>
      <c r="E197" s="165"/>
      <c r="F197" s="165"/>
      <c r="G197" s="165"/>
      <c r="H197" s="165"/>
      <c r="I197" s="165"/>
      <c r="J197" s="165"/>
      <c r="K197" s="165"/>
      <c r="L197" s="165"/>
    </row>
    <row r="198" spans="1:17" ht="20.25" customHeight="1" thickBot="1" x14ac:dyDescent="0.5">
      <c r="C198" s="41"/>
      <c r="D198" s="41"/>
      <c r="E198" s="41"/>
      <c r="F198" s="41"/>
      <c r="G198" s="41"/>
      <c r="H198" s="41"/>
      <c r="I198" s="242" t="s">
        <v>51</v>
      </c>
      <c r="J198" s="242"/>
      <c r="K198" s="187" t="str">
        <f>K175</f>
        <v>2024/3/xx</v>
      </c>
      <c r="L198" s="187"/>
      <c r="M198" s="187"/>
      <c r="N198" s="187"/>
      <c r="O198" s="187"/>
      <c r="P198" s="121"/>
    </row>
    <row r="199" spans="1:17" ht="19.5" customHeight="1" x14ac:dyDescent="0.45">
      <c r="A199" s="166" t="s">
        <v>76</v>
      </c>
      <c r="B199" s="209"/>
      <c r="C199" s="210" t="str">
        <f>IF(B183="","",B183)</f>
        <v/>
      </c>
      <c r="D199" s="211"/>
      <c r="E199" s="212" t="str">
        <f>IF(D183="","",D183)</f>
        <v/>
      </c>
      <c r="F199" s="213"/>
      <c r="G199" s="214" t="s">
        <v>54</v>
      </c>
      <c r="H199" s="215"/>
      <c r="I199" s="216"/>
      <c r="J199" s="149">
        <f>K177</f>
        <v>45383</v>
      </c>
      <c r="K199" s="150"/>
      <c r="L199" s="150"/>
      <c r="M199" s="150"/>
      <c r="N199" s="150"/>
      <c r="O199" s="151"/>
      <c r="P199" s="122"/>
    </row>
    <row r="200" spans="1:17" ht="31.5" customHeight="1" thickBot="1" x14ac:dyDescent="0.5">
      <c r="A200" s="188" t="s">
        <v>77</v>
      </c>
      <c r="B200" s="189"/>
      <c r="C200" s="190" t="str">
        <f>IF(B184="","",B184)</f>
        <v/>
      </c>
      <c r="D200" s="191"/>
      <c r="E200" s="192" t="str">
        <f>IF(D184="","",D184)</f>
        <v/>
      </c>
      <c r="F200" s="193"/>
      <c r="G200" s="194" t="s">
        <v>53</v>
      </c>
      <c r="H200" s="195"/>
      <c r="I200" s="196"/>
      <c r="J200" s="197" t="str">
        <f>F177</f>
        <v>南部（浦和）</v>
      </c>
      <c r="K200" s="197"/>
      <c r="L200" s="197"/>
      <c r="M200" s="197"/>
      <c r="N200" s="197"/>
      <c r="O200" s="198"/>
      <c r="P200" s="122"/>
    </row>
    <row r="201" spans="1:17" ht="15.75" customHeight="1" x14ac:dyDescent="0.45">
      <c r="A201" s="199" t="s">
        <v>89</v>
      </c>
      <c r="B201" s="200"/>
      <c r="C201" s="200"/>
      <c r="D201" s="203" t="str">
        <f>IF(Q179=0,"",CHOOSE(Q179,"初段","二段","三段","四段","五段","六段","七段","八段","錬士","教士"))</f>
        <v/>
      </c>
      <c r="E201" s="204"/>
      <c r="F201" s="204"/>
      <c r="G201" s="204"/>
      <c r="H201" s="204"/>
      <c r="I201" s="204"/>
      <c r="J201" s="204"/>
      <c r="K201" s="204"/>
      <c r="L201" s="204"/>
      <c r="M201" s="205"/>
      <c r="N201" s="248" t="s">
        <v>90</v>
      </c>
      <c r="O201" s="249"/>
      <c r="P201" s="49"/>
    </row>
    <row r="202" spans="1:17" ht="24" customHeight="1" thickBot="1" x14ac:dyDescent="0.5">
      <c r="A202" s="201"/>
      <c r="B202" s="202"/>
      <c r="C202" s="202"/>
      <c r="D202" s="206"/>
      <c r="E202" s="207"/>
      <c r="F202" s="207"/>
      <c r="G202" s="207"/>
      <c r="H202" s="207"/>
      <c r="I202" s="207"/>
      <c r="J202" s="207"/>
      <c r="K202" s="207"/>
      <c r="L202" s="207"/>
      <c r="M202" s="208"/>
      <c r="N202" s="44" t="str">
        <f>IF(K179="○","形","")</f>
        <v/>
      </c>
      <c r="O202" s="51" t="str">
        <f>IF(L179="○","学科","")</f>
        <v/>
      </c>
      <c r="P202" s="49"/>
    </row>
    <row r="203" spans="1:17" ht="16.5" customHeight="1" x14ac:dyDescent="0.45">
      <c r="A203" s="152" t="s">
        <v>79</v>
      </c>
      <c r="B203" s="153"/>
      <c r="C203" s="153"/>
      <c r="D203" s="154" t="s">
        <v>80</v>
      </c>
      <c r="E203" s="154"/>
      <c r="F203" s="154"/>
      <c r="G203" s="154"/>
      <c r="H203" s="154"/>
      <c r="I203" s="154"/>
      <c r="J203" s="154"/>
      <c r="K203" s="154"/>
      <c r="L203" s="230" t="s">
        <v>81</v>
      </c>
      <c r="M203" s="230"/>
      <c r="N203" s="230"/>
      <c r="O203" s="231"/>
      <c r="P203" s="116"/>
    </row>
    <row r="204" spans="1:17" ht="27.75" customHeight="1" thickBot="1" x14ac:dyDescent="0.5">
      <c r="A204" s="229" t="str">
        <f>IF(A186="","",A186)</f>
        <v/>
      </c>
      <c r="B204" s="155"/>
      <c r="C204" s="155"/>
      <c r="D204" s="155" t="str">
        <f>IF(D186="","",D186)</f>
        <v/>
      </c>
      <c r="E204" s="155"/>
      <c r="F204" s="155"/>
      <c r="G204" s="155"/>
      <c r="H204" s="155"/>
      <c r="I204" s="155"/>
      <c r="J204" s="155"/>
      <c r="K204" s="155"/>
      <c r="L204" s="155" t="str">
        <f>IF(L186="","",L186)</f>
        <v/>
      </c>
      <c r="M204" s="155"/>
      <c r="N204" s="155"/>
      <c r="O204" s="156"/>
      <c r="P204" s="115"/>
    </row>
    <row r="205" spans="1:17" ht="30" customHeight="1" thickBot="1" x14ac:dyDescent="0.5">
      <c r="A205" s="258" t="s">
        <v>83</v>
      </c>
      <c r="B205" s="259"/>
      <c r="C205" s="260" t="str">
        <f>IF(C193="","",C193)</f>
        <v/>
      </c>
      <c r="D205" s="261"/>
      <c r="E205" s="261"/>
      <c r="F205" s="262"/>
      <c r="G205" s="58" t="s">
        <v>84</v>
      </c>
      <c r="H205" s="260" t="str">
        <f>IF(H193="","",H193)</f>
        <v/>
      </c>
      <c r="I205" s="263"/>
      <c r="J205" s="258" t="s">
        <v>85</v>
      </c>
      <c r="K205" s="259"/>
      <c r="L205" s="264" t="str">
        <f>IF(L193="","",L193)</f>
        <v/>
      </c>
      <c r="M205" s="264"/>
      <c r="N205" s="264"/>
      <c r="O205" s="265"/>
      <c r="P205" s="122"/>
    </row>
    <row r="206" spans="1:17" ht="11.25" customHeight="1" x14ac:dyDescent="0.45">
      <c r="G206" s="243" t="s">
        <v>125</v>
      </c>
      <c r="H206" s="243"/>
      <c r="I206" s="243"/>
      <c r="Q206" s="40"/>
    </row>
    <row r="207" spans="1:17" ht="11.25" customHeight="1" x14ac:dyDescent="0.45">
      <c r="A207" s="50"/>
      <c r="B207" s="50"/>
      <c r="C207" s="50"/>
      <c r="D207" s="50"/>
      <c r="E207" s="50"/>
      <c r="F207" s="50"/>
      <c r="G207" s="243"/>
      <c r="H207" s="243"/>
      <c r="I207" s="243"/>
      <c r="J207" s="50"/>
      <c r="K207" s="50"/>
      <c r="L207" s="50"/>
      <c r="M207" s="50"/>
      <c r="N207" s="50"/>
      <c r="O207" s="50"/>
      <c r="Q207" s="40"/>
    </row>
    <row r="208" spans="1:17" ht="30" customHeight="1" x14ac:dyDescent="0.45">
      <c r="D208" s="165" t="s">
        <v>126</v>
      </c>
      <c r="E208" s="165"/>
      <c r="F208" s="165"/>
      <c r="G208" s="165"/>
      <c r="H208" s="165"/>
      <c r="I208" s="165"/>
      <c r="J208" s="165"/>
      <c r="K208" s="165"/>
      <c r="L208" s="165"/>
      <c r="Q208" s="40"/>
    </row>
    <row r="209" spans="1:18" ht="13.5" customHeight="1" x14ac:dyDescent="0.45">
      <c r="A209" s="252" t="s">
        <v>127</v>
      </c>
      <c r="B209" s="253"/>
      <c r="C209" s="97" t="s">
        <v>128</v>
      </c>
      <c r="D209" s="97"/>
      <c r="E209" s="97"/>
      <c r="F209" s="97"/>
      <c r="G209" s="98"/>
      <c r="H209" s="97" t="s">
        <v>129</v>
      </c>
      <c r="I209" s="97"/>
      <c r="J209" s="97"/>
      <c r="K209" s="97"/>
      <c r="L209" s="98"/>
      <c r="M209" s="97" t="s">
        <v>130</v>
      </c>
      <c r="N209" s="97"/>
      <c r="O209" s="98"/>
      <c r="Q209" s="40"/>
    </row>
    <row r="210" spans="1:18" ht="13.2" x14ac:dyDescent="0.45">
      <c r="A210" s="254" t="str">
        <f>D201</f>
        <v/>
      </c>
      <c r="B210" s="255"/>
      <c r="C210" s="251" t="str">
        <f>C199</f>
        <v/>
      </c>
      <c r="D210" s="243"/>
      <c r="E210" s="243" t="str">
        <f>E199</f>
        <v/>
      </c>
      <c r="F210" s="243"/>
      <c r="G210" s="244"/>
      <c r="H210" s="247" t="str">
        <f>D204</f>
        <v/>
      </c>
      <c r="I210" s="245"/>
      <c r="J210" s="245"/>
      <c r="K210" s="245"/>
      <c r="L210" s="246"/>
      <c r="O210" s="84"/>
      <c r="Q210" s="40"/>
    </row>
    <row r="211" spans="1:18" ht="13.2" x14ac:dyDescent="0.45">
      <c r="A211" s="254"/>
      <c r="B211" s="255"/>
      <c r="C211" s="251" t="str">
        <f>C200</f>
        <v/>
      </c>
      <c r="D211" s="243"/>
      <c r="E211" s="243" t="str">
        <f>E200</f>
        <v/>
      </c>
      <c r="F211" s="243"/>
      <c r="G211" s="244"/>
      <c r="H211" s="40" t="s">
        <v>131</v>
      </c>
      <c r="L211" s="84"/>
      <c r="O211" s="84"/>
      <c r="Q211" s="40"/>
    </row>
    <row r="212" spans="1:18" ht="10.5" customHeight="1" x14ac:dyDescent="0.45">
      <c r="A212" s="256"/>
      <c r="B212" s="257"/>
      <c r="C212" s="247"/>
      <c r="D212" s="245"/>
      <c r="E212" s="245"/>
      <c r="F212" s="245"/>
      <c r="G212" s="246"/>
      <c r="H212" s="247" t="str">
        <f>L204</f>
        <v/>
      </c>
      <c r="I212" s="245"/>
      <c r="J212" s="245"/>
      <c r="K212" s="245"/>
      <c r="L212" s="246"/>
      <c r="M212" s="85"/>
      <c r="N212" s="85"/>
      <c r="O212" s="83"/>
      <c r="Q212" s="40"/>
    </row>
    <row r="213" spans="1:18" ht="13.2" x14ac:dyDescent="0.45">
      <c r="A213" s="40" t="s">
        <v>132</v>
      </c>
      <c r="Q213" s="40"/>
    </row>
    <row r="214" spans="1:18" ht="13.2" x14ac:dyDescent="0.45">
      <c r="A214" s="40" t="s">
        <v>133</v>
      </c>
      <c r="Q214" s="40"/>
    </row>
    <row r="215" spans="1:18" ht="13.2" x14ac:dyDescent="0.45">
      <c r="Q215" s="40"/>
    </row>
    <row r="216" spans="1:18" ht="24.75" customHeight="1" x14ac:dyDescent="0.45">
      <c r="C216" s="165" t="s">
        <v>134</v>
      </c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Q216" s="65">
        <v>0</v>
      </c>
    </row>
    <row r="217" spans="1:18" ht="14.25" customHeight="1" thickBot="1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</row>
    <row r="218" spans="1:18" ht="19.5" customHeight="1" x14ac:dyDescent="0.45">
      <c r="A218" s="166" t="s">
        <v>49</v>
      </c>
      <c r="B218" s="167"/>
      <c r="C218" s="168" t="s">
        <v>50</v>
      </c>
      <c r="D218" s="169"/>
      <c r="E218" s="170"/>
      <c r="F218" s="41"/>
      <c r="G218" s="41"/>
      <c r="H218" s="41"/>
      <c r="I218" s="242" t="s">
        <v>51</v>
      </c>
      <c r="J218" s="242"/>
      <c r="K218" s="187" t="str">
        <f>$K$3</f>
        <v>2024/3/xx</v>
      </c>
      <c r="L218" s="187"/>
      <c r="M218" s="187"/>
      <c r="N218" s="187"/>
      <c r="O218" s="187"/>
      <c r="P218" s="111"/>
      <c r="Q218" s="79"/>
    </row>
    <row r="219" spans="1:18" ht="24.75" customHeight="1" thickBot="1" x14ac:dyDescent="0.5">
      <c r="A219" s="176">
        <v>26</v>
      </c>
      <c r="B219" s="177"/>
      <c r="C219" s="178" t="s">
        <v>52</v>
      </c>
      <c r="D219" s="179"/>
      <c r="E219" s="180"/>
    </row>
    <row r="220" spans="1:18" ht="30" customHeight="1" thickBot="1" x14ac:dyDescent="0.5">
      <c r="A220" s="157" t="s">
        <v>123</v>
      </c>
      <c r="B220" s="158"/>
      <c r="C220" s="159"/>
      <c r="D220" s="160" t="s">
        <v>53</v>
      </c>
      <c r="E220" s="161"/>
      <c r="F220" s="162" t="str">
        <f>F177</f>
        <v>南部（浦和）</v>
      </c>
      <c r="G220" s="162"/>
      <c r="H220" s="163"/>
      <c r="I220" s="160" t="s">
        <v>54</v>
      </c>
      <c r="J220" s="164"/>
      <c r="K220" s="171">
        <f>$K$5</f>
        <v>45383</v>
      </c>
      <c r="L220" s="172"/>
      <c r="M220" s="173"/>
      <c r="N220" s="174"/>
      <c r="O220" s="175"/>
      <c r="P220" s="112"/>
    </row>
    <row r="221" spans="1:18" ht="23.25" customHeight="1" x14ac:dyDescent="0.45">
      <c r="A221" s="42" t="s">
        <v>55</v>
      </c>
      <c r="B221" s="45" t="s">
        <v>56</v>
      </c>
      <c r="C221" s="45" t="s">
        <v>57</v>
      </c>
      <c r="D221" s="45" t="s">
        <v>58</v>
      </c>
      <c r="E221" s="45" t="s">
        <v>59</v>
      </c>
      <c r="F221" s="45" t="s">
        <v>60</v>
      </c>
      <c r="G221" s="45" t="s">
        <v>61</v>
      </c>
      <c r="H221" s="45" t="s">
        <v>62</v>
      </c>
      <c r="I221" s="45" t="s">
        <v>63</v>
      </c>
      <c r="J221" s="43" t="s">
        <v>64</v>
      </c>
      <c r="K221" s="99" t="s">
        <v>106</v>
      </c>
      <c r="L221" s="100" t="s">
        <v>65</v>
      </c>
      <c r="M221" s="186" t="s">
        <v>66</v>
      </c>
      <c r="N221" s="186"/>
      <c r="O221" s="300"/>
      <c r="P221" s="49"/>
    </row>
    <row r="222" spans="1:18" ht="18.75" customHeight="1" thickBot="1" x14ac:dyDescent="0.5">
      <c r="A222" s="108"/>
      <c r="B222" s="108"/>
      <c r="C222" s="108"/>
      <c r="D222" s="109"/>
      <c r="E222" s="108"/>
      <c r="F222" s="108"/>
      <c r="G222" s="108"/>
      <c r="H222" s="108"/>
      <c r="I222" s="108"/>
      <c r="J222" s="110"/>
      <c r="K222" s="80"/>
      <c r="L222" s="81"/>
      <c r="M222" s="266"/>
      <c r="N222" s="266"/>
      <c r="O222" s="267"/>
      <c r="P222" s="113"/>
      <c r="Q222" s="65">
        <v>0</v>
      </c>
      <c r="R222" s="79" t="s">
        <v>124</v>
      </c>
    </row>
    <row r="223" spans="1:18" ht="19.5" customHeight="1" x14ac:dyDescent="0.45">
      <c r="A223" s="185" t="s">
        <v>67</v>
      </c>
      <c r="B223" s="186"/>
      <c r="C223" s="186"/>
      <c r="D223" s="186" t="s">
        <v>68</v>
      </c>
      <c r="E223" s="186"/>
      <c r="F223" s="186"/>
      <c r="G223" s="186"/>
      <c r="H223" s="186" t="s">
        <v>69</v>
      </c>
      <c r="I223" s="186"/>
      <c r="J223" s="186"/>
      <c r="K223" s="186"/>
      <c r="L223" s="301" t="s">
        <v>70</v>
      </c>
      <c r="M223" s="302"/>
      <c r="N223" s="302"/>
      <c r="O223" s="303"/>
      <c r="P223" s="114"/>
    </row>
    <row r="224" spans="1:18" ht="24" customHeight="1" thickBot="1" x14ac:dyDescent="0.5">
      <c r="A224" s="292"/>
      <c r="B224" s="225"/>
      <c r="C224" s="225"/>
      <c r="D224" s="293"/>
      <c r="E224" s="294"/>
      <c r="F224" s="294"/>
      <c r="G224" s="295"/>
      <c r="H224" s="225" t="s">
        <v>104</v>
      </c>
      <c r="I224" s="225"/>
      <c r="J224" s="225"/>
      <c r="K224" s="225"/>
      <c r="L224" s="296"/>
      <c r="M224" s="297"/>
      <c r="N224" s="297"/>
      <c r="O224" s="298"/>
      <c r="P224" s="49"/>
    </row>
    <row r="225" spans="1:17" ht="15" customHeight="1" x14ac:dyDescent="0.45">
      <c r="A225" s="185" t="s">
        <v>71</v>
      </c>
      <c r="B225" s="186"/>
      <c r="C225" s="186"/>
      <c r="D225" s="186"/>
      <c r="E225" s="186"/>
      <c r="F225" s="186" t="s">
        <v>72</v>
      </c>
      <c r="G225" s="186"/>
      <c r="H225" s="45" t="s">
        <v>73</v>
      </c>
      <c r="I225" s="271" t="s">
        <v>74</v>
      </c>
      <c r="J225" s="272"/>
      <c r="K225" s="272"/>
      <c r="L225" s="272"/>
      <c r="M225" s="299"/>
      <c r="N225" s="186" t="s">
        <v>75</v>
      </c>
      <c r="O225" s="300"/>
      <c r="P225" s="49"/>
    </row>
    <row r="226" spans="1:17" ht="16.5" customHeight="1" x14ac:dyDescent="0.45">
      <c r="A226" s="54" t="s">
        <v>76</v>
      </c>
      <c r="B226" s="276"/>
      <c r="C226" s="277"/>
      <c r="D226" s="278"/>
      <c r="E226" s="277"/>
      <c r="F226" s="279"/>
      <c r="G226" s="279"/>
      <c r="H226" s="82"/>
      <c r="I226" s="280"/>
      <c r="J226" s="281"/>
      <c r="K226" s="281"/>
      <c r="L226" s="281"/>
      <c r="M226" s="282"/>
      <c r="N226" s="286" t="str">
        <f>IF(OR(I226="",K220=""),"",DATEDIF(I226,K220,"y"))</f>
        <v/>
      </c>
      <c r="O226" s="287"/>
      <c r="P226" s="115"/>
    </row>
    <row r="227" spans="1:17" ht="34.5" customHeight="1" thickBot="1" x14ac:dyDescent="0.5">
      <c r="A227" s="55" t="s">
        <v>77</v>
      </c>
      <c r="B227" s="290"/>
      <c r="C227" s="236"/>
      <c r="D227" s="234"/>
      <c r="E227" s="236"/>
      <c r="F227" s="291"/>
      <c r="G227" s="291"/>
      <c r="H227" s="56" t="s">
        <v>78</v>
      </c>
      <c r="I227" s="283"/>
      <c r="J227" s="284"/>
      <c r="K227" s="284"/>
      <c r="L227" s="284"/>
      <c r="M227" s="285"/>
      <c r="N227" s="288"/>
      <c r="O227" s="289"/>
      <c r="P227" s="115"/>
    </row>
    <row r="228" spans="1:17" ht="15" customHeight="1" x14ac:dyDescent="0.45">
      <c r="A228" s="185" t="s">
        <v>79</v>
      </c>
      <c r="B228" s="186"/>
      <c r="C228" s="186"/>
      <c r="D228" s="268" t="s">
        <v>80</v>
      </c>
      <c r="E228" s="269"/>
      <c r="F228" s="269"/>
      <c r="G228" s="269"/>
      <c r="H228" s="269"/>
      <c r="I228" s="269"/>
      <c r="J228" s="269"/>
      <c r="K228" s="270"/>
      <c r="L228" s="271" t="s">
        <v>81</v>
      </c>
      <c r="M228" s="272"/>
      <c r="N228" s="272"/>
      <c r="O228" s="273"/>
      <c r="P228" s="116"/>
    </row>
    <row r="229" spans="1:17" ht="27.75" customHeight="1" thickBot="1" x14ac:dyDescent="0.5">
      <c r="A229" s="274"/>
      <c r="B229" s="275"/>
      <c r="C229" s="27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6"/>
      <c r="P229" s="117"/>
    </row>
    <row r="230" spans="1:17" ht="21" customHeight="1" thickBot="1" x14ac:dyDescent="0.5">
      <c r="A230" s="222" t="s">
        <v>174</v>
      </c>
      <c r="B230" s="223"/>
      <c r="C230" s="223"/>
      <c r="D230" s="223"/>
      <c r="E230" s="223"/>
      <c r="F230" s="223"/>
      <c r="G230" s="223"/>
      <c r="H230" s="223"/>
      <c r="I230" s="223"/>
      <c r="J230" s="223"/>
      <c r="K230" s="224"/>
      <c r="L230" s="225"/>
      <c r="M230" s="225"/>
      <c r="N230" s="225"/>
      <c r="O230" s="226"/>
      <c r="P230" s="117"/>
    </row>
    <row r="231" spans="1:17" ht="18" customHeight="1" thickBot="1" x14ac:dyDescent="0.5">
      <c r="A231" s="221" t="s">
        <v>82</v>
      </c>
      <c r="B231" s="221"/>
      <c r="C231" s="221"/>
      <c r="D231" s="221"/>
      <c r="E231" s="221"/>
      <c r="F231" s="221"/>
      <c r="G231" s="181"/>
      <c r="H231" s="182"/>
      <c r="I231" s="164" t="s">
        <v>107</v>
      </c>
      <c r="J231" s="164"/>
      <c r="K231" s="164"/>
      <c r="L231" s="164"/>
      <c r="M231" s="183"/>
      <c r="N231" s="183"/>
      <c r="O231" s="184"/>
      <c r="P231" s="49"/>
    </row>
    <row r="232" spans="1:17" ht="19.5" customHeight="1" x14ac:dyDescent="0.45">
      <c r="A232" s="101">
        <v>1</v>
      </c>
      <c r="B232" s="227" t="s">
        <v>108</v>
      </c>
      <c r="C232" s="228"/>
      <c r="D232" s="101">
        <v>2</v>
      </c>
      <c r="E232" s="217" t="s">
        <v>109</v>
      </c>
      <c r="F232" s="217"/>
      <c r="G232" s="217"/>
      <c r="H232" s="217"/>
      <c r="I232" s="218"/>
      <c r="J232" s="101">
        <v>3</v>
      </c>
      <c r="K232" s="217" t="s">
        <v>110</v>
      </c>
      <c r="L232" s="218"/>
      <c r="M232" s="101">
        <v>4</v>
      </c>
      <c r="N232" s="217" t="s">
        <v>111</v>
      </c>
      <c r="O232" s="218"/>
      <c r="P232" s="118"/>
      <c r="Q232" s="40"/>
    </row>
    <row r="233" spans="1:17" ht="19.5" customHeight="1" x14ac:dyDescent="0.45">
      <c r="A233" s="101">
        <v>5</v>
      </c>
      <c r="B233" s="217" t="s">
        <v>112</v>
      </c>
      <c r="C233" s="218"/>
      <c r="D233" s="102">
        <v>6</v>
      </c>
      <c r="E233" s="219" t="s">
        <v>113</v>
      </c>
      <c r="F233" s="220"/>
      <c r="G233" s="101">
        <v>7</v>
      </c>
      <c r="H233" s="217" t="s">
        <v>114</v>
      </c>
      <c r="I233" s="218"/>
      <c r="J233" s="101">
        <v>8</v>
      </c>
      <c r="K233" s="103" t="s">
        <v>115</v>
      </c>
      <c r="L233" s="103"/>
      <c r="M233" s="101">
        <v>9</v>
      </c>
      <c r="N233" s="217" t="s">
        <v>116</v>
      </c>
      <c r="O233" s="218"/>
      <c r="P233" s="118"/>
      <c r="Q233" s="40"/>
    </row>
    <row r="234" spans="1:17" ht="19.5" customHeight="1" x14ac:dyDescent="0.45">
      <c r="A234" s="101">
        <v>10</v>
      </c>
      <c r="B234" s="217" t="s">
        <v>117</v>
      </c>
      <c r="C234" s="218"/>
      <c r="D234" s="102">
        <v>11</v>
      </c>
      <c r="E234" s="104" t="s">
        <v>118</v>
      </c>
      <c r="F234" s="105"/>
      <c r="G234" s="101"/>
      <c r="H234" s="103"/>
      <c r="I234" s="106"/>
      <c r="J234" s="101">
        <v>12</v>
      </c>
      <c r="K234" s="217" t="s">
        <v>119</v>
      </c>
      <c r="L234" s="217"/>
      <c r="M234" s="217"/>
      <c r="N234" s="217"/>
      <c r="O234" s="218"/>
      <c r="P234" s="118"/>
      <c r="Q234" s="40"/>
    </row>
    <row r="235" spans="1:17" ht="19.5" customHeight="1" x14ac:dyDescent="0.45">
      <c r="A235" s="101">
        <v>13</v>
      </c>
      <c r="B235" s="217" t="s">
        <v>120</v>
      </c>
      <c r="C235" s="218"/>
      <c r="D235" s="102">
        <v>14</v>
      </c>
      <c r="E235" s="219" t="s">
        <v>121</v>
      </c>
      <c r="F235" s="220"/>
      <c r="G235" s="101">
        <v>15</v>
      </c>
      <c r="H235" s="217" t="s">
        <v>122</v>
      </c>
      <c r="I235" s="218"/>
      <c r="J235" s="101"/>
      <c r="K235" s="103"/>
      <c r="L235" s="103"/>
      <c r="M235" s="107"/>
      <c r="N235" s="217"/>
      <c r="O235" s="218"/>
      <c r="P235" s="118"/>
      <c r="Q235" s="40"/>
    </row>
    <row r="236" spans="1:17" ht="31.5" customHeight="1" thickBot="1" x14ac:dyDescent="0.5">
      <c r="A236" s="232" t="s">
        <v>83</v>
      </c>
      <c r="B236" s="233"/>
      <c r="C236" s="234"/>
      <c r="D236" s="235"/>
      <c r="E236" s="235"/>
      <c r="F236" s="236"/>
      <c r="G236" s="57" t="s">
        <v>84</v>
      </c>
      <c r="H236" s="234"/>
      <c r="I236" s="236"/>
      <c r="J236" s="237" t="s">
        <v>85</v>
      </c>
      <c r="K236" s="238"/>
      <c r="L236" s="239"/>
      <c r="M236" s="240"/>
      <c r="N236" s="240"/>
      <c r="O236" s="241"/>
      <c r="P236" s="119"/>
    </row>
    <row r="237" spans="1:17" ht="24" customHeight="1" x14ac:dyDescent="0.45">
      <c r="A237" s="46" t="s">
        <v>47</v>
      </c>
      <c r="B237" s="49"/>
      <c r="C237" s="49"/>
      <c r="D237" s="49"/>
      <c r="E237" s="49"/>
      <c r="F237" s="49"/>
      <c r="G237" s="49"/>
      <c r="H237" s="49"/>
      <c r="J237" s="47"/>
      <c r="K237" s="47"/>
      <c r="L237" s="48"/>
      <c r="M237" s="48"/>
      <c r="N237" s="48"/>
      <c r="O237" s="48"/>
      <c r="P237" s="120"/>
    </row>
    <row r="238" spans="1:17" ht="18.75" customHeight="1" x14ac:dyDescent="0.45">
      <c r="G238" s="250" t="s">
        <v>86</v>
      </c>
      <c r="H238" s="250"/>
      <c r="I238" s="250"/>
    </row>
    <row r="239" spans="1:17" ht="18.75" customHeight="1" x14ac:dyDescent="0.45">
      <c r="A239" s="50"/>
      <c r="B239" s="50"/>
      <c r="C239" s="50"/>
      <c r="D239" s="50"/>
      <c r="E239" s="50"/>
      <c r="F239" s="50"/>
      <c r="G239" s="250"/>
      <c r="H239" s="250"/>
      <c r="I239" s="250"/>
      <c r="J239" s="50"/>
      <c r="K239" s="50"/>
      <c r="L239" s="50"/>
      <c r="M239" s="50"/>
      <c r="N239" s="50"/>
      <c r="O239" s="50"/>
    </row>
    <row r="240" spans="1:17" ht="19.2" x14ac:dyDescent="0.45">
      <c r="D240" s="165" t="s">
        <v>87</v>
      </c>
      <c r="E240" s="165"/>
      <c r="F240" s="165"/>
      <c r="G240" s="165"/>
      <c r="H240" s="165"/>
      <c r="I240" s="165"/>
      <c r="J240" s="165"/>
      <c r="K240" s="165"/>
      <c r="L240" s="165"/>
    </row>
    <row r="241" spans="1:17" ht="20.25" customHeight="1" thickBot="1" x14ac:dyDescent="0.5">
      <c r="C241" s="41"/>
      <c r="D241" s="41"/>
      <c r="E241" s="41"/>
      <c r="F241" s="41"/>
      <c r="G241" s="41"/>
      <c r="H241" s="41"/>
      <c r="I241" s="242" t="s">
        <v>51</v>
      </c>
      <c r="J241" s="242"/>
      <c r="K241" s="187" t="str">
        <f>K218</f>
        <v>2024/3/xx</v>
      </c>
      <c r="L241" s="187"/>
      <c r="M241" s="187"/>
      <c r="N241" s="187"/>
      <c r="O241" s="187"/>
      <c r="P241" s="121"/>
    </row>
    <row r="242" spans="1:17" ht="19.5" customHeight="1" x14ac:dyDescent="0.45">
      <c r="A242" s="166" t="s">
        <v>76</v>
      </c>
      <c r="B242" s="209"/>
      <c r="C242" s="210" t="str">
        <f>IF(B226="","",B226)</f>
        <v/>
      </c>
      <c r="D242" s="211"/>
      <c r="E242" s="212" t="str">
        <f>IF(D226="","",D226)</f>
        <v/>
      </c>
      <c r="F242" s="213"/>
      <c r="G242" s="214" t="s">
        <v>54</v>
      </c>
      <c r="H242" s="215"/>
      <c r="I242" s="216"/>
      <c r="J242" s="149">
        <f>K220</f>
        <v>45383</v>
      </c>
      <c r="K242" s="150"/>
      <c r="L242" s="150"/>
      <c r="M242" s="150"/>
      <c r="N242" s="150"/>
      <c r="O242" s="151"/>
      <c r="P242" s="122"/>
    </row>
    <row r="243" spans="1:17" ht="31.5" customHeight="1" thickBot="1" x14ac:dyDescent="0.5">
      <c r="A243" s="188" t="s">
        <v>77</v>
      </c>
      <c r="B243" s="189"/>
      <c r="C243" s="190" t="str">
        <f>IF(B227="","",B227)</f>
        <v/>
      </c>
      <c r="D243" s="191"/>
      <c r="E243" s="192" t="str">
        <f>IF(D227="","",D227)</f>
        <v/>
      </c>
      <c r="F243" s="193"/>
      <c r="G243" s="194" t="s">
        <v>53</v>
      </c>
      <c r="H243" s="195"/>
      <c r="I243" s="196"/>
      <c r="J243" s="197" t="str">
        <f>F220</f>
        <v>南部（浦和）</v>
      </c>
      <c r="K243" s="197"/>
      <c r="L243" s="197"/>
      <c r="M243" s="197"/>
      <c r="N243" s="197"/>
      <c r="O243" s="198"/>
      <c r="P243" s="122"/>
    </row>
    <row r="244" spans="1:17" ht="15.75" customHeight="1" x14ac:dyDescent="0.45">
      <c r="A244" s="199" t="s">
        <v>89</v>
      </c>
      <c r="B244" s="200"/>
      <c r="C244" s="200"/>
      <c r="D244" s="203" t="str">
        <f>IF(Q222=0,"",CHOOSE(Q222,"初段","二段","三段","四段","五段","六段","七段","八段","錬士","教士"))</f>
        <v/>
      </c>
      <c r="E244" s="204"/>
      <c r="F244" s="204"/>
      <c r="G244" s="204"/>
      <c r="H244" s="204"/>
      <c r="I244" s="204"/>
      <c r="J244" s="204"/>
      <c r="K244" s="204"/>
      <c r="L244" s="204"/>
      <c r="M244" s="205"/>
      <c r="N244" s="248" t="s">
        <v>90</v>
      </c>
      <c r="O244" s="249"/>
      <c r="P244" s="49"/>
    </row>
    <row r="245" spans="1:17" ht="24" customHeight="1" thickBot="1" x14ac:dyDescent="0.5">
      <c r="A245" s="201"/>
      <c r="B245" s="202"/>
      <c r="C245" s="202"/>
      <c r="D245" s="206"/>
      <c r="E245" s="207"/>
      <c r="F245" s="207"/>
      <c r="G245" s="207"/>
      <c r="H245" s="207"/>
      <c r="I245" s="207"/>
      <c r="J245" s="207"/>
      <c r="K245" s="207"/>
      <c r="L245" s="207"/>
      <c r="M245" s="208"/>
      <c r="N245" s="44" t="str">
        <f>IF(K222="○","形","")</f>
        <v/>
      </c>
      <c r="O245" s="51" t="str">
        <f>IF(L222="○","学科","")</f>
        <v/>
      </c>
      <c r="P245" s="49"/>
    </row>
    <row r="246" spans="1:17" ht="16.5" customHeight="1" x14ac:dyDescent="0.45">
      <c r="A246" s="152" t="s">
        <v>79</v>
      </c>
      <c r="B246" s="153"/>
      <c r="C246" s="153"/>
      <c r="D246" s="154" t="s">
        <v>80</v>
      </c>
      <c r="E246" s="154"/>
      <c r="F246" s="154"/>
      <c r="G246" s="154"/>
      <c r="H246" s="154"/>
      <c r="I246" s="154"/>
      <c r="J246" s="154"/>
      <c r="K246" s="154"/>
      <c r="L246" s="230" t="s">
        <v>81</v>
      </c>
      <c r="M246" s="230"/>
      <c r="N246" s="230"/>
      <c r="O246" s="231"/>
      <c r="P246" s="116"/>
    </row>
    <row r="247" spans="1:17" ht="27.75" customHeight="1" thickBot="1" x14ac:dyDescent="0.5">
      <c r="A247" s="229" t="str">
        <f>IF(A229="","",A229)</f>
        <v/>
      </c>
      <c r="B247" s="155"/>
      <c r="C247" s="155"/>
      <c r="D247" s="155" t="str">
        <f>IF(D229="","",D229)</f>
        <v/>
      </c>
      <c r="E247" s="155"/>
      <c r="F247" s="155"/>
      <c r="G247" s="155"/>
      <c r="H247" s="155"/>
      <c r="I247" s="155"/>
      <c r="J247" s="155"/>
      <c r="K247" s="155"/>
      <c r="L247" s="155" t="str">
        <f>IF(L229="","",L229)</f>
        <v/>
      </c>
      <c r="M247" s="155"/>
      <c r="N247" s="155"/>
      <c r="O247" s="156"/>
      <c r="P247" s="115"/>
    </row>
    <row r="248" spans="1:17" ht="30" customHeight="1" thickBot="1" x14ac:dyDescent="0.5">
      <c r="A248" s="258" t="s">
        <v>83</v>
      </c>
      <c r="B248" s="259"/>
      <c r="C248" s="260" t="str">
        <f>IF(C236="","",C236)</f>
        <v/>
      </c>
      <c r="D248" s="261"/>
      <c r="E248" s="261"/>
      <c r="F248" s="262"/>
      <c r="G248" s="58" t="s">
        <v>84</v>
      </c>
      <c r="H248" s="260" t="str">
        <f>IF(H236="","",H236)</f>
        <v/>
      </c>
      <c r="I248" s="263"/>
      <c r="J248" s="258" t="s">
        <v>85</v>
      </c>
      <c r="K248" s="259"/>
      <c r="L248" s="264" t="str">
        <f>IF(L236="","",L236)</f>
        <v/>
      </c>
      <c r="M248" s="264"/>
      <c r="N248" s="264"/>
      <c r="O248" s="265"/>
      <c r="P248" s="122"/>
    </row>
    <row r="249" spans="1:17" ht="11.25" customHeight="1" x14ac:dyDescent="0.45">
      <c r="G249" s="243" t="s">
        <v>125</v>
      </c>
      <c r="H249" s="243"/>
      <c r="I249" s="243"/>
      <c r="Q249" s="40"/>
    </row>
    <row r="250" spans="1:17" ht="11.25" customHeight="1" x14ac:dyDescent="0.45">
      <c r="A250" s="50"/>
      <c r="B250" s="50"/>
      <c r="C250" s="50"/>
      <c r="D250" s="50"/>
      <c r="E250" s="50"/>
      <c r="F250" s="50"/>
      <c r="G250" s="243"/>
      <c r="H250" s="243"/>
      <c r="I250" s="243"/>
      <c r="J250" s="50"/>
      <c r="K250" s="50"/>
      <c r="L250" s="50"/>
      <c r="M250" s="50"/>
      <c r="N250" s="50"/>
      <c r="O250" s="50"/>
      <c r="Q250" s="40"/>
    </row>
    <row r="251" spans="1:17" ht="30" customHeight="1" x14ac:dyDescent="0.45">
      <c r="D251" s="165" t="s">
        <v>126</v>
      </c>
      <c r="E251" s="165"/>
      <c r="F251" s="165"/>
      <c r="G251" s="165"/>
      <c r="H251" s="165"/>
      <c r="I251" s="165"/>
      <c r="J251" s="165"/>
      <c r="K251" s="165"/>
      <c r="L251" s="165"/>
      <c r="Q251" s="40"/>
    </row>
    <row r="252" spans="1:17" ht="13.5" customHeight="1" x14ac:dyDescent="0.45">
      <c r="A252" s="252" t="s">
        <v>127</v>
      </c>
      <c r="B252" s="253"/>
      <c r="C252" s="97" t="s">
        <v>128</v>
      </c>
      <c r="D252" s="97"/>
      <c r="E252" s="97"/>
      <c r="F252" s="97"/>
      <c r="G252" s="98"/>
      <c r="H252" s="97" t="s">
        <v>129</v>
      </c>
      <c r="I252" s="97"/>
      <c r="J252" s="97"/>
      <c r="K252" s="97"/>
      <c r="L252" s="98"/>
      <c r="M252" s="97" t="s">
        <v>130</v>
      </c>
      <c r="N252" s="97"/>
      <c r="O252" s="98"/>
      <c r="Q252" s="40"/>
    </row>
    <row r="253" spans="1:17" ht="13.2" x14ac:dyDescent="0.45">
      <c r="A253" s="254" t="str">
        <f>D244</f>
        <v/>
      </c>
      <c r="B253" s="255"/>
      <c r="C253" s="251" t="str">
        <f>C242</f>
        <v/>
      </c>
      <c r="D253" s="243"/>
      <c r="E253" s="243" t="str">
        <f>E242</f>
        <v/>
      </c>
      <c r="F253" s="243"/>
      <c r="G253" s="244"/>
      <c r="H253" s="247" t="str">
        <f>D247</f>
        <v/>
      </c>
      <c r="I253" s="245"/>
      <c r="J253" s="245"/>
      <c r="K253" s="245"/>
      <c r="L253" s="246"/>
      <c r="O253" s="84"/>
      <c r="Q253" s="40"/>
    </row>
    <row r="254" spans="1:17" ht="13.2" x14ac:dyDescent="0.45">
      <c r="A254" s="254"/>
      <c r="B254" s="255"/>
      <c r="C254" s="251" t="str">
        <f>C243</f>
        <v/>
      </c>
      <c r="D254" s="243"/>
      <c r="E254" s="243" t="str">
        <f>E243</f>
        <v/>
      </c>
      <c r="F254" s="243"/>
      <c r="G254" s="244"/>
      <c r="H254" s="40" t="s">
        <v>131</v>
      </c>
      <c r="L254" s="84"/>
      <c r="O254" s="84"/>
      <c r="Q254" s="40"/>
    </row>
    <row r="255" spans="1:17" ht="10.5" customHeight="1" x14ac:dyDescent="0.45">
      <c r="A255" s="256"/>
      <c r="B255" s="257"/>
      <c r="C255" s="247"/>
      <c r="D255" s="245"/>
      <c r="E255" s="245"/>
      <c r="F255" s="245"/>
      <c r="G255" s="246"/>
      <c r="H255" s="247" t="str">
        <f>L247</f>
        <v/>
      </c>
      <c r="I255" s="245"/>
      <c r="J255" s="245"/>
      <c r="K255" s="245"/>
      <c r="L255" s="246"/>
      <c r="M255" s="85"/>
      <c r="N255" s="85"/>
      <c r="O255" s="83"/>
      <c r="Q255" s="40"/>
    </row>
    <row r="256" spans="1:17" ht="13.2" x14ac:dyDescent="0.45">
      <c r="A256" s="40" t="s">
        <v>132</v>
      </c>
      <c r="Q256" s="40"/>
    </row>
    <row r="257" spans="1:18" ht="13.2" x14ac:dyDescent="0.45">
      <c r="A257" s="40" t="s">
        <v>133</v>
      </c>
      <c r="Q257" s="40"/>
    </row>
    <row r="258" spans="1:18" ht="13.2" x14ac:dyDescent="0.45">
      <c r="Q258" s="40"/>
    </row>
    <row r="259" spans="1:18" ht="24.75" customHeight="1" x14ac:dyDescent="0.45">
      <c r="C259" s="165" t="s">
        <v>134</v>
      </c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Q259" s="65">
        <v>27</v>
      </c>
    </row>
    <row r="260" spans="1:18" ht="14.25" customHeight="1" thickBot="1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</row>
    <row r="261" spans="1:18" ht="19.5" customHeight="1" x14ac:dyDescent="0.45">
      <c r="A261" s="166" t="s">
        <v>49</v>
      </c>
      <c r="B261" s="167"/>
      <c r="C261" s="168" t="s">
        <v>50</v>
      </c>
      <c r="D261" s="169"/>
      <c r="E261" s="170"/>
      <c r="F261" s="41"/>
      <c r="G261" s="41"/>
      <c r="H261" s="41"/>
      <c r="I261" s="242" t="s">
        <v>51</v>
      </c>
      <c r="J261" s="242"/>
      <c r="K261" s="187" t="str">
        <f>$K$3</f>
        <v>2024/3/xx</v>
      </c>
      <c r="L261" s="187"/>
      <c r="M261" s="187"/>
      <c r="N261" s="187"/>
      <c r="O261" s="187"/>
      <c r="P261" s="111"/>
      <c r="Q261" s="79"/>
    </row>
    <row r="262" spans="1:18" ht="24.75" customHeight="1" thickBot="1" x14ac:dyDescent="0.5">
      <c r="A262" s="176">
        <v>26</v>
      </c>
      <c r="B262" s="177"/>
      <c r="C262" s="178" t="s">
        <v>52</v>
      </c>
      <c r="D262" s="179"/>
      <c r="E262" s="180"/>
    </row>
    <row r="263" spans="1:18" ht="30" customHeight="1" thickBot="1" x14ac:dyDescent="0.5">
      <c r="A263" s="157" t="s">
        <v>123</v>
      </c>
      <c r="B263" s="158"/>
      <c r="C263" s="159"/>
      <c r="D263" s="160" t="s">
        <v>53</v>
      </c>
      <c r="E263" s="161"/>
      <c r="F263" s="162" t="str">
        <f>F220</f>
        <v>南部（浦和）</v>
      </c>
      <c r="G263" s="162"/>
      <c r="H263" s="163"/>
      <c r="I263" s="160" t="s">
        <v>54</v>
      </c>
      <c r="J263" s="164"/>
      <c r="K263" s="171">
        <f>$K$5</f>
        <v>45383</v>
      </c>
      <c r="L263" s="172"/>
      <c r="M263" s="173"/>
      <c r="N263" s="174"/>
      <c r="O263" s="175"/>
      <c r="P263" s="112"/>
    </row>
    <row r="264" spans="1:18" ht="23.25" customHeight="1" x14ac:dyDescent="0.45">
      <c r="A264" s="42" t="s">
        <v>55</v>
      </c>
      <c r="B264" s="45" t="s">
        <v>56</v>
      </c>
      <c r="C264" s="45" t="s">
        <v>57</v>
      </c>
      <c r="D264" s="45" t="s">
        <v>58</v>
      </c>
      <c r="E264" s="45" t="s">
        <v>59</v>
      </c>
      <c r="F264" s="45" t="s">
        <v>60</v>
      </c>
      <c r="G264" s="45" t="s">
        <v>61</v>
      </c>
      <c r="H264" s="45" t="s">
        <v>62</v>
      </c>
      <c r="I264" s="45" t="s">
        <v>63</v>
      </c>
      <c r="J264" s="43" t="s">
        <v>64</v>
      </c>
      <c r="K264" s="99" t="s">
        <v>106</v>
      </c>
      <c r="L264" s="100" t="s">
        <v>65</v>
      </c>
      <c r="M264" s="186" t="s">
        <v>66</v>
      </c>
      <c r="N264" s="186"/>
      <c r="O264" s="300"/>
      <c r="P264" s="49"/>
    </row>
    <row r="265" spans="1:18" ht="18.75" customHeight="1" thickBot="1" x14ac:dyDescent="0.5">
      <c r="A265" s="108"/>
      <c r="B265" s="108"/>
      <c r="C265" s="108"/>
      <c r="D265" s="109"/>
      <c r="E265" s="108"/>
      <c r="F265" s="108"/>
      <c r="G265" s="108"/>
      <c r="H265" s="108"/>
      <c r="I265" s="108"/>
      <c r="J265" s="110"/>
      <c r="K265" s="80"/>
      <c r="L265" s="81"/>
      <c r="M265" s="266"/>
      <c r="N265" s="266"/>
      <c r="O265" s="267"/>
      <c r="P265" s="113"/>
      <c r="Q265" s="65">
        <v>0</v>
      </c>
      <c r="R265" s="79" t="s">
        <v>124</v>
      </c>
    </row>
    <row r="266" spans="1:18" ht="19.5" customHeight="1" x14ac:dyDescent="0.45">
      <c r="A266" s="185" t="s">
        <v>67</v>
      </c>
      <c r="B266" s="186"/>
      <c r="C266" s="186"/>
      <c r="D266" s="186" t="s">
        <v>68</v>
      </c>
      <c r="E266" s="186"/>
      <c r="F266" s="186"/>
      <c r="G266" s="186"/>
      <c r="H266" s="186" t="s">
        <v>69</v>
      </c>
      <c r="I266" s="186"/>
      <c r="J266" s="186"/>
      <c r="K266" s="186"/>
      <c r="L266" s="301" t="s">
        <v>70</v>
      </c>
      <c r="M266" s="302"/>
      <c r="N266" s="302"/>
      <c r="O266" s="303"/>
      <c r="P266" s="114"/>
    </row>
    <row r="267" spans="1:18" ht="24" customHeight="1" thickBot="1" x14ac:dyDescent="0.5">
      <c r="A267" s="292"/>
      <c r="B267" s="225"/>
      <c r="C267" s="225"/>
      <c r="D267" s="293"/>
      <c r="E267" s="294"/>
      <c r="F267" s="294"/>
      <c r="G267" s="295"/>
      <c r="H267" s="225" t="s">
        <v>104</v>
      </c>
      <c r="I267" s="225"/>
      <c r="J267" s="225"/>
      <c r="K267" s="225"/>
      <c r="L267" s="296"/>
      <c r="M267" s="297"/>
      <c r="N267" s="297"/>
      <c r="O267" s="298"/>
      <c r="P267" s="49"/>
    </row>
    <row r="268" spans="1:18" ht="15" customHeight="1" x14ac:dyDescent="0.45">
      <c r="A268" s="185" t="s">
        <v>71</v>
      </c>
      <c r="B268" s="186"/>
      <c r="C268" s="186"/>
      <c r="D268" s="186"/>
      <c r="E268" s="186"/>
      <c r="F268" s="186" t="s">
        <v>72</v>
      </c>
      <c r="G268" s="186"/>
      <c r="H268" s="45" t="s">
        <v>73</v>
      </c>
      <c r="I268" s="271" t="s">
        <v>74</v>
      </c>
      <c r="J268" s="272"/>
      <c r="K268" s="272"/>
      <c r="L268" s="272"/>
      <c r="M268" s="299"/>
      <c r="N268" s="186" t="s">
        <v>75</v>
      </c>
      <c r="O268" s="300"/>
      <c r="P268" s="49"/>
    </row>
    <row r="269" spans="1:18" ht="16.5" customHeight="1" x14ac:dyDescent="0.45">
      <c r="A269" s="54" t="s">
        <v>76</v>
      </c>
      <c r="B269" s="276"/>
      <c r="C269" s="277"/>
      <c r="D269" s="278"/>
      <c r="E269" s="277"/>
      <c r="F269" s="279"/>
      <c r="G269" s="279"/>
      <c r="H269" s="82"/>
      <c r="I269" s="280"/>
      <c r="J269" s="281"/>
      <c r="K269" s="281"/>
      <c r="L269" s="281"/>
      <c r="M269" s="282"/>
      <c r="N269" s="286" t="str">
        <f>IF(OR(I269="",K263=""),"",DATEDIF(I269,K263,"y"))</f>
        <v/>
      </c>
      <c r="O269" s="287"/>
      <c r="P269" s="115"/>
    </row>
    <row r="270" spans="1:18" ht="34.5" customHeight="1" thickBot="1" x14ac:dyDescent="0.5">
      <c r="A270" s="55" t="s">
        <v>77</v>
      </c>
      <c r="B270" s="290"/>
      <c r="C270" s="236"/>
      <c r="D270" s="234"/>
      <c r="E270" s="236"/>
      <c r="F270" s="291"/>
      <c r="G270" s="291"/>
      <c r="H270" s="56" t="s">
        <v>78</v>
      </c>
      <c r="I270" s="283"/>
      <c r="J270" s="284"/>
      <c r="K270" s="284"/>
      <c r="L270" s="284"/>
      <c r="M270" s="285"/>
      <c r="N270" s="288"/>
      <c r="O270" s="289"/>
      <c r="P270" s="115"/>
    </row>
    <row r="271" spans="1:18" ht="15" customHeight="1" x14ac:dyDescent="0.45">
      <c r="A271" s="185" t="s">
        <v>79</v>
      </c>
      <c r="B271" s="186"/>
      <c r="C271" s="186"/>
      <c r="D271" s="268" t="s">
        <v>80</v>
      </c>
      <c r="E271" s="269"/>
      <c r="F271" s="269"/>
      <c r="G271" s="269"/>
      <c r="H271" s="269"/>
      <c r="I271" s="269"/>
      <c r="J271" s="269"/>
      <c r="K271" s="270"/>
      <c r="L271" s="271" t="s">
        <v>81</v>
      </c>
      <c r="M271" s="272"/>
      <c r="N271" s="272"/>
      <c r="O271" s="273"/>
      <c r="P271" s="116"/>
    </row>
    <row r="272" spans="1:18" ht="27.75" customHeight="1" thickBot="1" x14ac:dyDescent="0.5">
      <c r="A272" s="274"/>
      <c r="B272" s="275"/>
      <c r="C272" s="27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6"/>
      <c r="P272" s="117"/>
    </row>
    <row r="273" spans="1:17" ht="21" customHeight="1" thickBot="1" x14ac:dyDescent="0.5">
      <c r="A273" s="222" t="s">
        <v>174</v>
      </c>
      <c r="B273" s="223"/>
      <c r="C273" s="223"/>
      <c r="D273" s="223"/>
      <c r="E273" s="223"/>
      <c r="F273" s="223"/>
      <c r="G273" s="223"/>
      <c r="H273" s="223"/>
      <c r="I273" s="223"/>
      <c r="J273" s="223"/>
      <c r="K273" s="224"/>
      <c r="L273" s="225"/>
      <c r="M273" s="225"/>
      <c r="N273" s="225"/>
      <c r="O273" s="226"/>
      <c r="P273" s="117"/>
    </row>
    <row r="274" spans="1:17" ht="18" customHeight="1" thickBot="1" x14ac:dyDescent="0.5">
      <c r="A274" s="221" t="s">
        <v>82</v>
      </c>
      <c r="B274" s="221"/>
      <c r="C274" s="221"/>
      <c r="D274" s="221"/>
      <c r="E274" s="221"/>
      <c r="F274" s="221"/>
      <c r="G274" s="181"/>
      <c r="H274" s="182"/>
      <c r="I274" s="164" t="s">
        <v>107</v>
      </c>
      <c r="J274" s="164"/>
      <c r="K274" s="164"/>
      <c r="L274" s="164"/>
      <c r="M274" s="183"/>
      <c r="N274" s="183"/>
      <c r="O274" s="184"/>
      <c r="P274" s="49"/>
    </row>
    <row r="275" spans="1:17" ht="19.5" customHeight="1" x14ac:dyDescent="0.45">
      <c r="A275" s="101">
        <v>1</v>
      </c>
      <c r="B275" s="227" t="s">
        <v>108</v>
      </c>
      <c r="C275" s="228"/>
      <c r="D275" s="101">
        <v>2</v>
      </c>
      <c r="E275" s="217" t="s">
        <v>109</v>
      </c>
      <c r="F275" s="217"/>
      <c r="G275" s="217"/>
      <c r="H275" s="217"/>
      <c r="I275" s="218"/>
      <c r="J275" s="101">
        <v>3</v>
      </c>
      <c r="K275" s="217" t="s">
        <v>110</v>
      </c>
      <c r="L275" s="218"/>
      <c r="M275" s="101">
        <v>4</v>
      </c>
      <c r="N275" s="217" t="s">
        <v>111</v>
      </c>
      <c r="O275" s="218"/>
      <c r="P275" s="118"/>
      <c r="Q275" s="40"/>
    </row>
    <row r="276" spans="1:17" ht="19.5" customHeight="1" x14ac:dyDescent="0.45">
      <c r="A276" s="101">
        <v>5</v>
      </c>
      <c r="B276" s="217" t="s">
        <v>112</v>
      </c>
      <c r="C276" s="218"/>
      <c r="D276" s="102">
        <v>6</v>
      </c>
      <c r="E276" s="219" t="s">
        <v>113</v>
      </c>
      <c r="F276" s="220"/>
      <c r="G276" s="101">
        <v>7</v>
      </c>
      <c r="H276" s="217" t="s">
        <v>114</v>
      </c>
      <c r="I276" s="218"/>
      <c r="J276" s="101">
        <v>8</v>
      </c>
      <c r="K276" s="103" t="s">
        <v>115</v>
      </c>
      <c r="L276" s="103"/>
      <c r="M276" s="101">
        <v>9</v>
      </c>
      <c r="N276" s="217" t="s">
        <v>116</v>
      </c>
      <c r="O276" s="218"/>
      <c r="P276" s="118"/>
      <c r="Q276" s="40"/>
    </row>
    <row r="277" spans="1:17" ht="19.5" customHeight="1" x14ac:dyDescent="0.45">
      <c r="A277" s="101">
        <v>10</v>
      </c>
      <c r="B277" s="217" t="s">
        <v>117</v>
      </c>
      <c r="C277" s="218"/>
      <c r="D277" s="102">
        <v>11</v>
      </c>
      <c r="E277" s="104" t="s">
        <v>118</v>
      </c>
      <c r="F277" s="105"/>
      <c r="G277" s="101"/>
      <c r="H277" s="103"/>
      <c r="I277" s="106"/>
      <c r="J277" s="101">
        <v>12</v>
      </c>
      <c r="K277" s="217" t="s">
        <v>119</v>
      </c>
      <c r="L277" s="217"/>
      <c r="M277" s="217"/>
      <c r="N277" s="217"/>
      <c r="O277" s="218"/>
      <c r="P277" s="118"/>
      <c r="Q277" s="40"/>
    </row>
    <row r="278" spans="1:17" ht="19.5" customHeight="1" x14ac:dyDescent="0.45">
      <c r="A278" s="101">
        <v>13</v>
      </c>
      <c r="B278" s="217" t="s">
        <v>120</v>
      </c>
      <c r="C278" s="218"/>
      <c r="D278" s="102">
        <v>14</v>
      </c>
      <c r="E278" s="219" t="s">
        <v>121</v>
      </c>
      <c r="F278" s="220"/>
      <c r="G278" s="101">
        <v>15</v>
      </c>
      <c r="H278" s="217" t="s">
        <v>122</v>
      </c>
      <c r="I278" s="218"/>
      <c r="J278" s="101"/>
      <c r="K278" s="103"/>
      <c r="L278" s="103"/>
      <c r="M278" s="107"/>
      <c r="N278" s="217"/>
      <c r="O278" s="218"/>
      <c r="P278" s="118"/>
      <c r="Q278" s="40"/>
    </row>
    <row r="279" spans="1:17" ht="31.5" customHeight="1" thickBot="1" x14ac:dyDescent="0.5">
      <c r="A279" s="232" t="s">
        <v>83</v>
      </c>
      <c r="B279" s="233"/>
      <c r="C279" s="234"/>
      <c r="D279" s="235"/>
      <c r="E279" s="235"/>
      <c r="F279" s="236"/>
      <c r="G279" s="57" t="s">
        <v>84</v>
      </c>
      <c r="H279" s="234"/>
      <c r="I279" s="236"/>
      <c r="J279" s="237" t="s">
        <v>85</v>
      </c>
      <c r="K279" s="238"/>
      <c r="L279" s="239"/>
      <c r="M279" s="240"/>
      <c r="N279" s="240"/>
      <c r="O279" s="241"/>
      <c r="P279" s="119"/>
    </row>
    <row r="280" spans="1:17" ht="24" customHeight="1" x14ac:dyDescent="0.45">
      <c r="A280" s="46" t="s">
        <v>47</v>
      </c>
      <c r="B280" s="49"/>
      <c r="C280" s="49"/>
      <c r="D280" s="49"/>
      <c r="E280" s="49"/>
      <c r="F280" s="49"/>
      <c r="G280" s="49"/>
      <c r="H280" s="49"/>
      <c r="J280" s="47"/>
      <c r="K280" s="47"/>
      <c r="L280" s="48"/>
      <c r="M280" s="48"/>
      <c r="N280" s="48"/>
      <c r="O280" s="48"/>
      <c r="P280" s="120"/>
    </row>
    <row r="281" spans="1:17" ht="18.75" customHeight="1" x14ac:dyDescent="0.45">
      <c r="G281" s="250" t="s">
        <v>86</v>
      </c>
      <c r="H281" s="250"/>
      <c r="I281" s="250"/>
    </row>
    <row r="282" spans="1:17" ht="18.75" customHeight="1" x14ac:dyDescent="0.45">
      <c r="A282" s="50"/>
      <c r="B282" s="50"/>
      <c r="C282" s="50"/>
      <c r="D282" s="50"/>
      <c r="E282" s="50"/>
      <c r="F282" s="50"/>
      <c r="G282" s="250"/>
      <c r="H282" s="250"/>
      <c r="I282" s="250"/>
      <c r="J282" s="50"/>
      <c r="K282" s="50"/>
      <c r="L282" s="50"/>
      <c r="M282" s="50"/>
      <c r="N282" s="50"/>
      <c r="O282" s="50"/>
    </row>
    <row r="283" spans="1:17" ht="19.2" x14ac:dyDescent="0.45">
      <c r="D283" s="165" t="s">
        <v>87</v>
      </c>
      <c r="E283" s="165"/>
      <c r="F283" s="165"/>
      <c r="G283" s="165"/>
      <c r="H283" s="165"/>
      <c r="I283" s="165"/>
      <c r="J283" s="165"/>
      <c r="K283" s="165"/>
      <c r="L283" s="165"/>
    </row>
    <row r="284" spans="1:17" ht="20.25" customHeight="1" thickBot="1" x14ac:dyDescent="0.5">
      <c r="C284" s="41"/>
      <c r="D284" s="41"/>
      <c r="E284" s="41"/>
      <c r="F284" s="41"/>
      <c r="G284" s="41"/>
      <c r="H284" s="41"/>
      <c r="I284" s="242" t="s">
        <v>51</v>
      </c>
      <c r="J284" s="242"/>
      <c r="K284" s="187" t="str">
        <f>K261</f>
        <v>2024/3/xx</v>
      </c>
      <c r="L284" s="187"/>
      <c r="M284" s="187"/>
      <c r="N284" s="187"/>
      <c r="O284" s="187"/>
      <c r="P284" s="121"/>
    </row>
    <row r="285" spans="1:17" ht="19.5" customHeight="1" x14ac:dyDescent="0.45">
      <c r="A285" s="166" t="s">
        <v>76</v>
      </c>
      <c r="B285" s="209"/>
      <c r="C285" s="210" t="str">
        <f>IF(B269="","",B269)</f>
        <v/>
      </c>
      <c r="D285" s="211"/>
      <c r="E285" s="212" t="str">
        <f>IF(D269="","",D269)</f>
        <v/>
      </c>
      <c r="F285" s="213"/>
      <c r="G285" s="214" t="s">
        <v>54</v>
      </c>
      <c r="H285" s="215"/>
      <c r="I285" s="216"/>
      <c r="J285" s="149">
        <f>K263</f>
        <v>45383</v>
      </c>
      <c r="K285" s="150"/>
      <c r="L285" s="150"/>
      <c r="M285" s="150"/>
      <c r="N285" s="150"/>
      <c r="O285" s="151"/>
      <c r="P285" s="122"/>
    </row>
    <row r="286" spans="1:17" ht="31.5" customHeight="1" thickBot="1" x14ac:dyDescent="0.5">
      <c r="A286" s="188" t="s">
        <v>77</v>
      </c>
      <c r="B286" s="189"/>
      <c r="C286" s="190" t="str">
        <f>IF(B270="","",B270)</f>
        <v/>
      </c>
      <c r="D286" s="191"/>
      <c r="E286" s="192" t="str">
        <f>IF(D270="","",D270)</f>
        <v/>
      </c>
      <c r="F286" s="193"/>
      <c r="G286" s="194" t="s">
        <v>53</v>
      </c>
      <c r="H286" s="195"/>
      <c r="I286" s="196"/>
      <c r="J286" s="197" t="str">
        <f>F263</f>
        <v>南部（浦和）</v>
      </c>
      <c r="K286" s="197"/>
      <c r="L286" s="197"/>
      <c r="M286" s="197"/>
      <c r="N286" s="197"/>
      <c r="O286" s="198"/>
      <c r="P286" s="122"/>
    </row>
    <row r="287" spans="1:17" ht="15.75" customHeight="1" x14ac:dyDescent="0.45">
      <c r="A287" s="199" t="s">
        <v>89</v>
      </c>
      <c r="B287" s="200"/>
      <c r="C287" s="200"/>
      <c r="D287" s="203" t="str">
        <f>IF(Q265=0,"",CHOOSE(Q265,"初段","二段","三段","四段","五段","六段","七段","八段","錬士","教士"))</f>
        <v/>
      </c>
      <c r="E287" s="204"/>
      <c r="F287" s="204"/>
      <c r="G287" s="204"/>
      <c r="H287" s="204"/>
      <c r="I287" s="204"/>
      <c r="J287" s="204"/>
      <c r="K287" s="204"/>
      <c r="L287" s="204"/>
      <c r="M287" s="205"/>
      <c r="N287" s="248" t="s">
        <v>90</v>
      </c>
      <c r="O287" s="249"/>
      <c r="P287" s="49"/>
    </row>
    <row r="288" spans="1:17" ht="24" customHeight="1" thickBot="1" x14ac:dyDescent="0.5">
      <c r="A288" s="201"/>
      <c r="B288" s="202"/>
      <c r="C288" s="202"/>
      <c r="D288" s="206"/>
      <c r="E288" s="207"/>
      <c r="F288" s="207"/>
      <c r="G288" s="207"/>
      <c r="H288" s="207"/>
      <c r="I288" s="207"/>
      <c r="J288" s="207"/>
      <c r="K288" s="207"/>
      <c r="L288" s="207"/>
      <c r="M288" s="208"/>
      <c r="N288" s="44" t="str">
        <f>IF(K265="○","形","")</f>
        <v/>
      </c>
      <c r="O288" s="51" t="str">
        <f>IF(L265="○","学科","")</f>
        <v/>
      </c>
      <c r="P288" s="49"/>
    </row>
    <row r="289" spans="1:17" ht="16.5" customHeight="1" x14ac:dyDescent="0.45">
      <c r="A289" s="152" t="s">
        <v>79</v>
      </c>
      <c r="B289" s="153"/>
      <c r="C289" s="153"/>
      <c r="D289" s="154" t="s">
        <v>80</v>
      </c>
      <c r="E289" s="154"/>
      <c r="F289" s="154"/>
      <c r="G289" s="154"/>
      <c r="H289" s="154"/>
      <c r="I289" s="154"/>
      <c r="J289" s="154"/>
      <c r="K289" s="154"/>
      <c r="L289" s="230" t="s">
        <v>81</v>
      </c>
      <c r="M289" s="230"/>
      <c r="N289" s="230"/>
      <c r="O289" s="231"/>
      <c r="P289" s="116"/>
    </row>
    <row r="290" spans="1:17" ht="27.75" customHeight="1" thickBot="1" x14ac:dyDescent="0.5">
      <c r="A290" s="229" t="str">
        <f>IF(A272="","",A272)</f>
        <v/>
      </c>
      <c r="B290" s="155"/>
      <c r="C290" s="155"/>
      <c r="D290" s="155" t="str">
        <f>IF(D272="","",D272)</f>
        <v/>
      </c>
      <c r="E290" s="155"/>
      <c r="F290" s="155"/>
      <c r="G290" s="155"/>
      <c r="H290" s="155"/>
      <c r="I290" s="155"/>
      <c r="J290" s="155"/>
      <c r="K290" s="155"/>
      <c r="L290" s="155" t="str">
        <f>IF(L272="","",L272)</f>
        <v/>
      </c>
      <c r="M290" s="155"/>
      <c r="N290" s="155"/>
      <c r="O290" s="156"/>
      <c r="P290" s="115"/>
    </row>
    <row r="291" spans="1:17" ht="30" customHeight="1" thickBot="1" x14ac:dyDescent="0.5">
      <c r="A291" s="258" t="s">
        <v>83</v>
      </c>
      <c r="B291" s="259"/>
      <c r="C291" s="260" t="str">
        <f>IF(C279="","",C279)</f>
        <v/>
      </c>
      <c r="D291" s="261"/>
      <c r="E291" s="261"/>
      <c r="F291" s="262"/>
      <c r="G291" s="58" t="s">
        <v>84</v>
      </c>
      <c r="H291" s="260" t="str">
        <f>IF(H279="","",H279)</f>
        <v/>
      </c>
      <c r="I291" s="263"/>
      <c r="J291" s="258" t="s">
        <v>85</v>
      </c>
      <c r="K291" s="259"/>
      <c r="L291" s="264" t="str">
        <f>IF(L279="","",L279)</f>
        <v/>
      </c>
      <c r="M291" s="264"/>
      <c r="N291" s="264"/>
      <c r="O291" s="265"/>
      <c r="P291" s="122"/>
    </row>
    <row r="292" spans="1:17" ht="11.25" customHeight="1" x14ac:dyDescent="0.45">
      <c r="G292" s="243" t="s">
        <v>125</v>
      </c>
      <c r="H292" s="243"/>
      <c r="I292" s="243"/>
      <c r="Q292" s="40"/>
    </row>
    <row r="293" spans="1:17" ht="11.25" customHeight="1" x14ac:dyDescent="0.45">
      <c r="A293" s="50"/>
      <c r="B293" s="50"/>
      <c r="C293" s="50"/>
      <c r="D293" s="50"/>
      <c r="E293" s="50"/>
      <c r="F293" s="50"/>
      <c r="G293" s="243"/>
      <c r="H293" s="243"/>
      <c r="I293" s="243"/>
      <c r="J293" s="50"/>
      <c r="K293" s="50"/>
      <c r="L293" s="50"/>
      <c r="M293" s="50"/>
      <c r="N293" s="50"/>
      <c r="O293" s="50"/>
      <c r="Q293" s="40"/>
    </row>
    <row r="294" spans="1:17" ht="30" customHeight="1" x14ac:dyDescent="0.45">
      <c r="D294" s="165" t="s">
        <v>126</v>
      </c>
      <c r="E294" s="165"/>
      <c r="F294" s="165"/>
      <c r="G294" s="165"/>
      <c r="H294" s="165"/>
      <c r="I294" s="165"/>
      <c r="J294" s="165"/>
      <c r="K294" s="165"/>
      <c r="L294" s="165"/>
      <c r="Q294" s="40"/>
    </row>
    <row r="295" spans="1:17" ht="13.5" customHeight="1" x14ac:dyDescent="0.45">
      <c r="A295" s="252" t="s">
        <v>127</v>
      </c>
      <c r="B295" s="253"/>
      <c r="C295" s="97" t="s">
        <v>128</v>
      </c>
      <c r="D295" s="97"/>
      <c r="E295" s="97"/>
      <c r="F295" s="97"/>
      <c r="G295" s="98"/>
      <c r="H295" s="97" t="s">
        <v>129</v>
      </c>
      <c r="I295" s="97"/>
      <c r="J295" s="97"/>
      <c r="K295" s="97"/>
      <c r="L295" s="98"/>
      <c r="M295" s="97" t="s">
        <v>130</v>
      </c>
      <c r="N295" s="97"/>
      <c r="O295" s="98"/>
      <c r="Q295" s="40"/>
    </row>
    <row r="296" spans="1:17" ht="13.2" x14ac:dyDescent="0.45">
      <c r="A296" s="254" t="str">
        <f>D287</f>
        <v/>
      </c>
      <c r="B296" s="255"/>
      <c r="C296" s="251" t="str">
        <f>C285</f>
        <v/>
      </c>
      <c r="D296" s="243"/>
      <c r="E296" s="243" t="str">
        <f>E285</f>
        <v/>
      </c>
      <c r="F296" s="243"/>
      <c r="G296" s="244"/>
      <c r="H296" s="247" t="str">
        <f>D290</f>
        <v/>
      </c>
      <c r="I296" s="245"/>
      <c r="J296" s="245"/>
      <c r="K296" s="245"/>
      <c r="L296" s="246"/>
      <c r="O296" s="84"/>
      <c r="Q296" s="40"/>
    </row>
    <row r="297" spans="1:17" ht="13.2" x14ac:dyDescent="0.45">
      <c r="A297" s="254"/>
      <c r="B297" s="255"/>
      <c r="C297" s="251" t="str">
        <f>C286</f>
        <v/>
      </c>
      <c r="D297" s="243"/>
      <c r="E297" s="243" t="str">
        <f>E286</f>
        <v/>
      </c>
      <c r="F297" s="243"/>
      <c r="G297" s="244"/>
      <c r="H297" s="40" t="s">
        <v>131</v>
      </c>
      <c r="L297" s="84"/>
      <c r="O297" s="84"/>
      <c r="Q297" s="40"/>
    </row>
    <row r="298" spans="1:17" ht="10.5" customHeight="1" x14ac:dyDescent="0.45">
      <c r="A298" s="256"/>
      <c r="B298" s="257"/>
      <c r="C298" s="247"/>
      <c r="D298" s="245"/>
      <c r="E298" s="245"/>
      <c r="F298" s="245"/>
      <c r="G298" s="246"/>
      <c r="H298" s="247" t="str">
        <f>L290</f>
        <v/>
      </c>
      <c r="I298" s="245"/>
      <c r="J298" s="245"/>
      <c r="K298" s="245"/>
      <c r="L298" s="246"/>
      <c r="M298" s="85"/>
      <c r="N298" s="85"/>
      <c r="O298" s="83"/>
      <c r="Q298" s="40"/>
    </row>
    <row r="299" spans="1:17" ht="13.2" x14ac:dyDescent="0.45">
      <c r="A299" s="40" t="s">
        <v>132</v>
      </c>
      <c r="Q299" s="40"/>
    </row>
    <row r="300" spans="1:17" ht="13.2" x14ac:dyDescent="0.45">
      <c r="A300" s="40" t="s">
        <v>133</v>
      </c>
      <c r="Q300" s="40"/>
    </row>
    <row r="301" spans="1:17" ht="13.2" x14ac:dyDescent="0.45">
      <c r="Q301" s="40"/>
    </row>
    <row r="302" spans="1:17" ht="24.75" customHeight="1" x14ac:dyDescent="0.45">
      <c r="C302" s="165" t="s">
        <v>134</v>
      </c>
      <c r="D302" s="165"/>
      <c r="E302" s="165"/>
      <c r="F302" s="165"/>
      <c r="G302" s="165"/>
      <c r="H302" s="165"/>
      <c r="I302" s="165"/>
      <c r="J302" s="165"/>
      <c r="K302" s="165"/>
      <c r="L302" s="165"/>
      <c r="M302" s="165"/>
      <c r="Q302" s="65">
        <v>28</v>
      </c>
    </row>
    <row r="303" spans="1:17" ht="14.25" customHeight="1" thickBot="1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</row>
    <row r="304" spans="1:17" ht="19.5" customHeight="1" x14ac:dyDescent="0.45">
      <c r="A304" s="166" t="s">
        <v>49</v>
      </c>
      <c r="B304" s="167"/>
      <c r="C304" s="168" t="s">
        <v>50</v>
      </c>
      <c r="D304" s="169"/>
      <c r="E304" s="170"/>
      <c r="F304" s="41"/>
      <c r="G304" s="41"/>
      <c r="H304" s="41"/>
      <c r="I304" s="242" t="s">
        <v>51</v>
      </c>
      <c r="J304" s="242"/>
      <c r="K304" s="187" t="str">
        <f>$K$3</f>
        <v>2024/3/xx</v>
      </c>
      <c r="L304" s="187"/>
      <c r="M304" s="187"/>
      <c r="N304" s="187"/>
      <c r="O304" s="187"/>
      <c r="P304" s="111"/>
      <c r="Q304" s="79"/>
    </row>
    <row r="305" spans="1:18" ht="24.75" customHeight="1" thickBot="1" x14ac:dyDescent="0.5">
      <c r="A305" s="176">
        <v>26</v>
      </c>
      <c r="B305" s="177"/>
      <c r="C305" s="178" t="s">
        <v>52</v>
      </c>
      <c r="D305" s="179"/>
      <c r="E305" s="180"/>
    </row>
    <row r="306" spans="1:18" ht="30" customHeight="1" thickBot="1" x14ac:dyDescent="0.5">
      <c r="A306" s="157" t="s">
        <v>123</v>
      </c>
      <c r="B306" s="158"/>
      <c r="C306" s="159"/>
      <c r="D306" s="160" t="s">
        <v>53</v>
      </c>
      <c r="E306" s="161"/>
      <c r="F306" s="162" t="str">
        <f>F263</f>
        <v>南部（浦和）</v>
      </c>
      <c r="G306" s="162"/>
      <c r="H306" s="163"/>
      <c r="I306" s="160" t="s">
        <v>54</v>
      </c>
      <c r="J306" s="164"/>
      <c r="K306" s="171">
        <f>$K$5</f>
        <v>45383</v>
      </c>
      <c r="L306" s="172"/>
      <c r="M306" s="173"/>
      <c r="N306" s="174"/>
      <c r="O306" s="175"/>
      <c r="P306" s="112"/>
    </row>
    <row r="307" spans="1:18" ht="23.25" customHeight="1" x14ac:dyDescent="0.45">
      <c r="A307" s="42" t="s">
        <v>55</v>
      </c>
      <c r="B307" s="45" t="s">
        <v>56</v>
      </c>
      <c r="C307" s="45" t="s">
        <v>57</v>
      </c>
      <c r="D307" s="45" t="s">
        <v>58</v>
      </c>
      <c r="E307" s="45" t="s">
        <v>59</v>
      </c>
      <c r="F307" s="45" t="s">
        <v>60</v>
      </c>
      <c r="G307" s="45" t="s">
        <v>61</v>
      </c>
      <c r="H307" s="45" t="s">
        <v>62</v>
      </c>
      <c r="I307" s="45" t="s">
        <v>63</v>
      </c>
      <c r="J307" s="43" t="s">
        <v>64</v>
      </c>
      <c r="K307" s="99" t="s">
        <v>106</v>
      </c>
      <c r="L307" s="100" t="s">
        <v>65</v>
      </c>
      <c r="M307" s="186" t="s">
        <v>66</v>
      </c>
      <c r="N307" s="186"/>
      <c r="O307" s="300"/>
      <c r="P307" s="49"/>
    </row>
    <row r="308" spans="1:18" ht="18.75" customHeight="1" thickBot="1" x14ac:dyDescent="0.5">
      <c r="A308" s="108"/>
      <c r="B308" s="108"/>
      <c r="C308" s="108"/>
      <c r="D308" s="109"/>
      <c r="E308" s="108"/>
      <c r="F308" s="108"/>
      <c r="G308" s="108"/>
      <c r="H308" s="108"/>
      <c r="I308" s="108"/>
      <c r="J308" s="110"/>
      <c r="K308" s="80"/>
      <c r="L308" s="81"/>
      <c r="M308" s="266"/>
      <c r="N308" s="266"/>
      <c r="O308" s="267"/>
      <c r="P308" s="113"/>
      <c r="Q308" s="65">
        <v>0</v>
      </c>
      <c r="R308" s="79" t="s">
        <v>124</v>
      </c>
    </row>
    <row r="309" spans="1:18" ht="19.5" customHeight="1" x14ac:dyDescent="0.45">
      <c r="A309" s="185" t="s">
        <v>67</v>
      </c>
      <c r="B309" s="186"/>
      <c r="C309" s="186"/>
      <c r="D309" s="186" t="s">
        <v>68</v>
      </c>
      <c r="E309" s="186"/>
      <c r="F309" s="186"/>
      <c r="G309" s="186"/>
      <c r="H309" s="186" t="s">
        <v>69</v>
      </c>
      <c r="I309" s="186"/>
      <c r="J309" s="186"/>
      <c r="K309" s="186"/>
      <c r="L309" s="301" t="s">
        <v>70</v>
      </c>
      <c r="M309" s="302"/>
      <c r="N309" s="302"/>
      <c r="O309" s="303"/>
      <c r="P309" s="114"/>
    </row>
    <row r="310" spans="1:18" ht="24" customHeight="1" thickBot="1" x14ac:dyDescent="0.5">
      <c r="A310" s="292"/>
      <c r="B310" s="225"/>
      <c r="C310" s="225"/>
      <c r="D310" s="293"/>
      <c r="E310" s="294"/>
      <c r="F310" s="294"/>
      <c r="G310" s="295"/>
      <c r="H310" s="225" t="s">
        <v>104</v>
      </c>
      <c r="I310" s="225"/>
      <c r="J310" s="225"/>
      <c r="K310" s="225"/>
      <c r="L310" s="296"/>
      <c r="M310" s="297"/>
      <c r="N310" s="297"/>
      <c r="O310" s="298"/>
      <c r="P310" s="49"/>
    </row>
    <row r="311" spans="1:18" ht="15" customHeight="1" x14ac:dyDescent="0.45">
      <c r="A311" s="185" t="s">
        <v>71</v>
      </c>
      <c r="B311" s="186"/>
      <c r="C311" s="186"/>
      <c r="D311" s="186"/>
      <c r="E311" s="186"/>
      <c r="F311" s="186" t="s">
        <v>72</v>
      </c>
      <c r="G311" s="186"/>
      <c r="H311" s="45" t="s">
        <v>73</v>
      </c>
      <c r="I311" s="271" t="s">
        <v>74</v>
      </c>
      <c r="J311" s="272"/>
      <c r="K311" s="272"/>
      <c r="L311" s="272"/>
      <c r="M311" s="299"/>
      <c r="N311" s="186" t="s">
        <v>75</v>
      </c>
      <c r="O311" s="300"/>
      <c r="P311" s="49"/>
    </row>
    <row r="312" spans="1:18" ht="16.5" customHeight="1" x14ac:dyDescent="0.45">
      <c r="A312" s="54" t="s">
        <v>76</v>
      </c>
      <c r="B312" s="276"/>
      <c r="C312" s="277"/>
      <c r="D312" s="278"/>
      <c r="E312" s="277"/>
      <c r="F312" s="279"/>
      <c r="G312" s="279"/>
      <c r="H312" s="82"/>
      <c r="I312" s="280"/>
      <c r="J312" s="281"/>
      <c r="K312" s="281"/>
      <c r="L312" s="281"/>
      <c r="M312" s="282"/>
      <c r="N312" s="286" t="str">
        <f>IF(OR(I312="",K306=""),"",DATEDIF(I312,K306,"y"))</f>
        <v/>
      </c>
      <c r="O312" s="287"/>
      <c r="P312" s="115"/>
    </row>
    <row r="313" spans="1:18" ht="34.5" customHeight="1" thickBot="1" x14ac:dyDescent="0.5">
      <c r="A313" s="55" t="s">
        <v>77</v>
      </c>
      <c r="B313" s="290"/>
      <c r="C313" s="236"/>
      <c r="D313" s="234"/>
      <c r="E313" s="236"/>
      <c r="F313" s="291"/>
      <c r="G313" s="291"/>
      <c r="H313" s="56" t="s">
        <v>78</v>
      </c>
      <c r="I313" s="283"/>
      <c r="J313" s="284"/>
      <c r="K313" s="284"/>
      <c r="L313" s="284"/>
      <c r="M313" s="285"/>
      <c r="N313" s="288"/>
      <c r="O313" s="289"/>
      <c r="P313" s="115"/>
    </row>
    <row r="314" spans="1:18" ht="15" customHeight="1" x14ac:dyDescent="0.45">
      <c r="A314" s="185" t="s">
        <v>79</v>
      </c>
      <c r="B314" s="186"/>
      <c r="C314" s="186"/>
      <c r="D314" s="268" t="s">
        <v>80</v>
      </c>
      <c r="E314" s="269"/>
      <c r="F314" s="269"/>
      <c r="G314" s="269"/>
      <c r="H314" s="269"/>
      <c r="I314" s="269"/>
      <c r="J314" s="269"/>
      <c r="K314" s="270"/>
      <c r="L314" s="271" t="s">
        <v>81</v>
      </c>
      <c r="M314" s="272"/>
      <c r="N314" s="272"/>
      <c r="O314" s="273"/>
      <c r="P314" s="116"/>
    </row>
    <row r="315" spans="1:18" ht="27.75" customHeight="1" thickBot="1" x14ac:dyDescent="0.5">
      <c r="A315" s="274"/>
      <c r="B315" s="275"/>
      <c r="C315" s="275"/>
      <c r="D315" s="225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6"/>
      <c r="P315" s="117"/>
    </row>
    <row r="316" spans="1:18" ht="21" customHeight="1" thickBot="1" x14ac:dyDescent="0.5">
      <c r="A316" s="222" t="s">
        <v>174</v>
      </c>
      <c r="B316" s="223"/>
      <c r="C316" s="223"/>
      <c r="D316" s="223"/>
      <c r="E316" s="223"/>
      <c r="F316" s="223"/>
      <c r="G316" s="223"/>
      <c r="H316" s="223"/>
      <c r="I316" s="223"/>
      <c r="J316" s="223"/>
      <c r="K316" s="224"/>
      <c r="L316" s="225"/>
      <c r="M316" s="225"/>
      <c r="N316" s="225"/>
      <c r="O316" s="226"/>
      <c r="P316" s="117"/>
    </row>
    <row r="317" spans="1:18" ht="18" customHeight="1" thickBot="1" x14ac:dyDescent="0.5">
      <c r="A317" s="221" t="s">
        <v>82</v>
      </c>
      <c r="B317" s="221"/>
      <c r="C317" s="221"/>
      <c r="D317" s="221"/>
      <c r="E317" s="221"/>
      <c r="F317" s="221"/>
      <c r="G317" s="181"/>
      <c r="H317" s="182"/>
      <c r="I317" s="164" t="s">
        <v>107</v>
      </c>
      <c r="J317" s="164"/>
      <c r="K317" s="164"/>
      <c r="L317" s="164"/>
      <c r="M317" s="183"/>
      <c r="N317" s="183"/>
      <c r="O317" s="184"/>
      <c r="P317" s="49"/>
    </row>
    <row r="318" spans="1:18" ht="19.5" customHeight="1" x14ac:dyDescent="0.45">
      <c r="A318" s="101">
        <v>1</v>
      </c>
      <c r="B318" s="227" t="s">
        <v>108</v>
      </c>
      <c r="C318" s="228"/>
      <c r="D318" s="101">
        <v>2</v>
      </c>
      <c r="E318" s="217" t="s">
        <v>109</v>
      </c>
      <c r="F318" s="217"/>
      <c r="G318" s="217"/>
      <c r="H318" s="217"/>
      <c r="I318" s="218"/>
      <c r="J318" s="101">
        <v>3</v>
      </c>
      <c r="K318" s="217" t="s">
        <v>110</v>
      </c>
      <c r="L318" s="218"/>
      <c r="M318" s="101">
        <v>4</v>
      </c>
      <c r="N318" s="217" t="s">
        <v>111</v>
      </c>
      <c r="O318" s="218"/>
      <c r="P318" s="118"/>
      <c r="Q318" s="40"/>
    </row>
    <row r="319" spans="1:18" ht="19.5" customHeight="1" x14ac:dyDescent="0.45">
      <c r="A319" s="101">
        <v>5</v>
      </c>
      <c r="B319" s="217" t="s">
        <v>112</v>
      </c>
      <c r="C319" s="218"/>
      <c r="D319" s="102">
        <v>6</v>
      </c>
      <c r="E319" s="219" t="s">
        <v>113</v>
      </c>
      <c r="F319" s="220"/>
      <c r="G319" s="101">
        <v>7</v>
      </c>
      <c r="H319" s="217" t="s">
        <v>114</v>
      </c>
      <c r="I319" s="218"/>
      <c r="J319" s="101">
        <v>8</v>
      </c>
      <c r="K319" s="103" t="s">
        <v>115</v>
      </c>
      <c r="L319" s="103"/>
      <c r="M319" s="101">
        <v>9</v>
      </c>
      <c r="N319" s="217" t="s">
        <v>116</v>
      </c>
      <c r="O319" s="218"/>
      <c r="P319" s="118"/>
      <c r="Q319" s="40"/>
    </row>
    <row r="320" spans="1:18" ht="19.5" customHeight="1" x14ac:dyDescent="0.45">
      <c r="A320" s="101">
        <v>10</v>
      </c>
      <c r="B320" s="217" t="s">
        <v>117</v>
      </c>
      <c r="C320" s="218"/>
      <c r="D320" s="102">
        <v>11</v>
      </c>
      <c r="E320" s="104" t="s">
        <v>118</v>
      </c>
      <c r="F320" s="105"/>
      <c r="G320" s="101"/>
      <c r="H320" s="103"/>
      <c r="I320" s="106"/>
      <c r="J320" s="101">
        <v>12</v>
      </c>
      <c r="K320" s="217" t="s">
        <v>119</v>
      </c>
      <c r="L320" s="217"/>
      <c r="M320" s="217"/>
      <c r="N320" s="217"/>
      <c r="O320" s="218"/>
      <c r="P320" s="118"/>
      <c r="Q320" s="40"/>
    </row>
    <row r="321" spans="1:17" ht="19.5" customHeight="1" x14ac:dyDescent="0.45">
      <c r="A321" s="101">
        <v>13</v>
      </c>
      <c r="B321" s="217" t="s">
        <v>120</v>
      </c>
      <c r="C321" s="218"/>
      <c r="D321" s="102">
        <v>14</v>
      </c>
      <c r="E321" s="219" t="s">
        <v>121</v>
      </c>
      <c r="F321" s="220"/>
      <c r="G321" s="101">
        <v>15</v>
      </c>
      <c r="H321" s="217" t="s">
        <v>122</v>
      </c>
      <c r="I321" s="218"/>
      <c r="J321" s="101"/>
      <c r="K321" s="103"/>
      <c r="L321" s="103"/>
      <c r="M321" s="107"/>
      <c r="N321" s="217"/>
      <c r="O321" s="218"/>
      <c r="P321" s="118"/>
      <c r="Q321" s="40"/>
    </row>
    <row r="322" spans="1:17" ht="31.5" customHeight="1" thickBot="1" x14ac:dyDescent="0.5">
      <c r="A322" s="232" t="s">
        <v>83</v>
      </c>
      <c r="B322" s="233"/>
      <c r="C322" s="234"/>
      <c r="D322" s="235"/>
      <c r="E322" s="235"/>
      <c r="F322" s="236"/>
      <c r="G322" s="57" t="s">
        <v>84</v>
      </c>
      <c r="H322" s="234"/>
      <c r="I322" s="236"/>
      <c r="J322" s="237" t="s">
        <v>85</v>
      </c>
      <c r="K322" s="238"/>
      <c r="L322" s="239"/>
      <c r="M322" s="240"/>
      <c r="N322" s="240"/>
      <c r="O322" s="241"/>
      <c r="P322" s="119"/>
    </row>
    <row r="323" spans="1:17" ht="24" customHeight="1" x14ac:dyDescent="0.45">
      <c r="A323" s="46" t="s">
        <v>47</v>
      </c>
      <c r="B323" s="49"/>
      <c r="C323" s="49"/>
      <c r="D323" s="49"/>
      <c r="E323" s="49"/>
      <c r="F323" s="49"/>
      <c r="G323" s="49"/>
      <c r="H323" s="49"/>
      <c r="J323" s="47"/>
      <c r="K323" s="47"/>
      <c r="L323" s="48"/>
      <c r="M323" s="48"/>
      <c r="N323" s="48"/>
      <c r="O323" s="48"/>
      <c r="P323" s="120"/>
    </row>
    <row r="324" spans="1:17" ht="18.75" customHeight="1" x14ac:dyDescent="0.45">
      <c r="G324" s="250" t="s">
        <v>86</v>
      </c>
      <c r="H324" s="250"/>
      <c r="I324" s="250"/>
    </row>
    <row r="325" spans="1:17" ht="18.75" customHeight="1" x14ac:dyDescent="0.45">
      <c r="A325" s="50"/>
      <c r="B325" s="50"/>
      <c r="C325" s="50"/>
      <c r="D325" s="50"/>
      <c r="E325" s="50"/>
      <c r="F325" s="50"/>
      <c r="G325" s="250"/>
      <c r="H325" s="250"/>
      <c r="I325" s="250"/>
      <c r="J325" s="50"/>
      <c r="K325" s="50"/>
      <c r="L325" s="50"/>
      <c r="M325" s="50"/>
      <c r="N325" s="50"/>
      <c r="O325" s="50"/>
    </row>
    <row r="326" spans="1:17" ht="19.2" x14ac:dyDescent="0.45">
      <c r="D326" s="165" t="s">
        <v>87</v>
      </c>
      <c r="E326" s="165"/>
      <c r="F326" s="165"/>
      <c r="G326" s="165"/>
      <c r="H326" s="165"/>
      <c r="I326" s="165"/>
      <c r="J326" s="165"/>
      <c r="K326" s="165"/>
      <c r="L326" s="165"/>
    </row>
    <row r="327" spans="1:17" ht="20.25" customHeight="1" thickBot="1" x14ac:dyDescent="0.5">
      <c r="C327" s="41"/>
      <c r="D327" s="41"/>
      <c r="E327" s="41"/>
      <c r="F327" s="41"/>
      <c r="G327" s="41"/>
      <c r="H327" s="41"/>
      <c r="I327" s="242" t="s">
        <v>51</v>
      </c>
      <c r="J327" s="242"/>
      <c r="K327" s="187" t="str">
        <f>K304</f>
        <v>2024/3/xx</v>
      </c>
      <c r="L327" s="187"/>
      <c r="M327" s="187"/>
      <c r="N327" s="187"/>
      <c r="O327" s="187"/>
      <c r="P327" s="121"/>
    </row>
    <row r="328" spans="1:17" ht="19.5" customHeight="1" x14ac:dyDescent="0.45">
      <c r="A328" s="166" t="s">
        <v>76</v>
      </c>
      <c r="B328" s="209"/>
      <c r="C328" s="210" t="str">
        <f>IF(B312="","",B312)</f>
        <v/>
      </c>
      <c r="D328" s="211"/>
      <c r="E328" s="212" t="str">
        <f>IF(D312="","",D312)</f>
        <v/>
      </c>
      <c r="F328" s="213"/>
      <c r="G328" s="214" t="s">
        <v>54</v>
      </c>
      <c r="H328" s="215"/>
      <c r="I328" s="216"/>
      <c r="J328" s="149">
        <f>K306</f>
        <v>45383</v>
      </c>
      <c r="K328" s="150"/>
      <c r="L328" s="150"/>
      <c r="M328" s="150"/>
      <c r="N328" s="150"/>
      <c r="O328" s="151"/>
      <c r="P328" s="122"/>
    </row>
    <row r="329" spans="1:17" ht="31.5" customHeight="1" thickBot="1" x14ac:dyDescent="0.5">
      <c r="A329" s="188" t="s">
        <v>77</v>
      </c>
      <c r="B329" s="189"/>
      <c r="C329" s="190" t="str">
        <f>IF(B313="","",B313)</f>
        <v/>
      </c>
      <c r="D329" s="191"/>
      <c r="E329" s="192" t="str">
        <f>IF(D313="","",D313)</f>
        <v/>
      </c>
      <c r="F329" s="193"/>
      <c r="G329" s="194" t="s">
        <v>53</v>
      </c>
      <c r="H329" s="195"/>
      <c r="I329" s="196"/>
      <c r="J329" s="197" t="str">
        <f>F306</f>
        <v>南部（浦和）</v>
      </c>
      <c r="K329" s="197"/>
      <c r="L329" s="197"/>
      <c r="M329" s="197"/>
      <c r="N329" s="197"/>
      <c r="O329" s="198"/>
      <c r="P329" s="122"/>
    </row>
    <row r="330" spans="1:17" ht="15.75" customHeight="1" x14ac:dyDescent="0.45">
      <c r="A330" s="199" t="s">
        <v>89</v>
      </c>
      <c r="B330" s="200"/>
      <c r="C330" s="200"/>
      <c r="D330" s="203" t="str">
        <f>IF(Q308=0,"",CHOOSE(Q308,"初段","二段","三段","四段","五段","六段","七段","八段","錬士","教士"))</f>
        <v/>
      </c>
      <c r="E330" s="204"/>
      <c r="F330" s="204"/>
      <c r="G330" s="204"/>
      <c r="H330" s="204"/>
      <c r="I330" s="204"/>
      <c r="J330" s="204"/>
      <c r="K330" s="204"/>
      <c r="L330" s="204"/>
      <c r="M330" s="205"/>
      <c r="N330" s="248" t="s">
        <v>90</v>
      </c>
      <c r="O330" s="249"/>
      <c r="P330" s="49"/>
    </row>
    <row r="331" spans="1:17" ht="24" customHeight="1" thickBot="1" x14ac:dyDescent="0.5">
      <c r="A331" s="201"/>
      <c r="B331" s="202"/>
      <c r="C331" s="202"/>
      <c r="D331" s="206"/>
      <c r="E331" s="207"/>
      <c r="F331" s="207"/>
      <c r="G331" s="207"/>
      <c r="H331" s="207"/>
      <c r="I331" s="207"/>
      <c r="J331" s="207"/>
      <c r="K331" s="207"/>
      <c r="L331" s="207"/>
      <c r="M331" s="208"/>
      <c r="N331" s="44" t="str">
        <f>IF(K308="○","形","")</f>
        <v/>
      </c>
      <c r="O331" s="51" t="str">
        <f>IF(L308="○","学科","")</f>
        <v/>
      </c>
      <c r="P331" s="49"/>
    </row>
    <row r="332" spans="1:17" ht="16.5" customHeight="1" x14ac:dyDescent="0.45">
      <c r="A332" s="152" t="s">
        <v>79</v>
      </c>
      <c r="B332" s="153"/>
      <c r="C332" s="153"/>
      <c r="D332" s="154" t="s">
        <v>80</v>
      </c>
      <c r="E332" s="154"/>
      <c r="F332" s="154"/>
      <c r="G332" s="154"/>
      <c r="H332" s="154"/>
      <c r="I332" s="154"/>
      <c r="J332" s="154"/>
      <c r="K332" s="154"/>
      <c r="L332" s="230" t="s">
        <v>81</v>
      </c>
      <c r="M332" s="230"/>
      <c r="N332" s="230"/>
      <c r="O332" s="231"/>
      <c r="P332" s="116"/>
    </row>
    <row r="333" spans="1:17" ht="27.75" customHeight="1" thickBot="1" x14ac:dyDescent="0.5">
      <c r="A333" s="229" t="str">
        <f>IF(A315="","",A315)</f>
        <v/>
      </c>
      <c r="B333" s="155"/>
      <c r="C333" s="155"/>
      <c r="D333" s="155" t="str">
        <f>IF(D315="","",D315)</f>
        <v/>
      </c>
      <c r="E333" s="155"/>
      <c r="F333" s="155"/>
      <c r="G333" s="155"/>
      <c r="H333" s="155"/>
      <c r="I333" s="155"/>
      <c r="J333" s="155"/>
      <c r="K333" s="155"/>
      <c r="L333" s="155" t="str">
        <f>IF(L315="","",L315)</f>
        <v/>
      </c>
      <c r="M333" s="155"/>
      <c r="N333" s="155"/>
      <c r="O333" s="156"/>
      <c r="P333" s="115"/>
    </row>
    <row r="334" spans="1:17" ht="30" customHeight="1" thickBot="1" x14ac:dyDescent="0.5">
      <c r="A334" s="258" t="s">
        <v>83</v>
      </c>
      <c r="B334" s="259"/>
      <c r="C334" s="260" t="str">
        <f>IF(C322="","",C322)</f>
        <v/>
      </c>
      <c r="D334" s="261"/>
      <c r="E334" s="261"/>
      <c r="F334" s="262"/>
      <c r="G334" s="58" t="s">
        <v>84</v>
      </c>
      <c r="H334" s="260" t="str">
        <f>IF(H322="","",H322)</f>
        <v/>
      </c>
      <c r="I334" s="263"/>
      <c r="J334" s="258" t="s">
        <v>85</v>
      </c>
      <c r="K334" s="259"/>
      <c r="L334" s="264" t="str">
        <f>IF(L322="","",L322)</f>
        <v/>
      </c>
      <c r="M334" s="264"/>
      <c r="N334" s="264"/>
      <c r="O334" s="265"/>
      <c r="P334" s="122"/>
    </row>
    <row r="335" spans="1:17" ht="11.25" customHeight="1" x14ac:dyDescent="0.45">
      <c r="G335" s="243" t="s">
        <v>125</v>
      </c>
      <c r="H335" s="243"/>
      <c r="I335" s="243"/>
      <c r="Q335" s="40"/>
    </row>
    <row r="336" spans="1:17" ht="11.25" customHeight="1" x14ac:dyDescent="0.45">
      <c r="A336" s="50"/>
      <c r="B336" s="50"/>
      <c r="C336" s="50"/>
      <c r="D336" s="50"/>
      <c r="E336" s="50"/>
      <c r="F336" s="50"/>
      <c r="G336" s="243"/>
      <c r="H336" s="243"/>
      <c r="I336" s="243"/>
      <c r="J336" s="50"/>
      <c r="K336" s="50"/>
      <c r="L336" s="50"/>
      <c r="M336" s="50"/>
      <c r="N336" s="50"/>
      <c r="O336" s="50"/>
      <c r="Q336" s="40"/>
    </row>
    <row r="337" spans="1:18" ht="30" customHeight="1" x14ac:dyDescent="0.45">
      <c r="D337" s="165" t="s">
        <v>126</v>
      </c>
      <c r="E337" s="165"/>
      <c r="F337" s="165"/>
      <c r="G337" s="165"/>
      <c r="H337" s="165"/>
      <c r="I337" s="165"/>
      <c r="J337" s="165"/>
      <c r="K337" s="165"/>
      <c r="L337" s="165"/>
      <c r="Q337" s="40"/>
    </row>
    <row r="338" spans="1:18" ht="13.5" customHeight="1" x14ac:dyDescent="0.45">
      <c r="A338" s="252" t="s">
        <v>127</v>
      </c>
      <c r="B338" s="253"/>
      <c r="C338" s="97" t="s">
        <v>128</v>
      </c>
      <c r="D338" s="97"/>
      <c r="E338" s="97"/>
      <c r="F338" s="97"/>
      <c r="G338" s="98"/>
      <c r="H338" s="97" t="s">
        <v>129</v>
      </c>
      <c r="I338" s="97"/>
      <c r="J338" s="97"/>
      <c r="K338" s="97"/>
      <c r="L338" s="98"/>
      <c r="M338" s="97" t="s">
        <v>130</v>
      </c>
      <c r="N338" s="97"/>
      <c r="O338" s="98"/>
      <c r="Q338" s="40"/>
    </row>
    <row r="339" spans="1:18" ht="13.2" x14ac:dyDescent="0.45">
      <c r="A339" s="254" t="str">
        <f>D330</f>
        <v/>
      </c>
      <c r="B339" s="255"/>
      <c r="C339" s="251" t="str">
        <f>C328</f>
        <v/>
      </c>
      <c r="D339" s="243"/>
      <c r="E339" s="243" t="str">
        <f>E328</f>
        <v/>
      </c>
      <c r="F339" s="243"/>
      <c r="G339" s="244"/>
      <c r="H339" s="247" t="str">
        <f>D333</f>
        <v/>
      </c>
      <c r="I339" s="245"/>
      <c r="J339" s="245"/>
      <c r="K339" s="245"/>
      <c r="L339" s="246"/>
      <c r="O339" s="84"/>
      <c r="Q339" s="40"/>
    </row>
    <row r="340" spans="1:18" ht="13.2" x14ac:dyDescent="0.45">
      <c r="A340" s="254"/>
      <c r="B340" s="255"/>
      <c r="C340" s="251" t="str">
        <f>C329</f>
        <v/>
      </c>
      <c r="D340" s="243"/>
      <c r="E340" s="243" t="str">
        <f>E329</f>
        <v/>
      </c>
      <c r="F340" s="243"/>
      <c r="G340" s="244"/>
      <c r="H340" s="40" t="s">
        <v>131</v>
      </c>
      <c r="L340" s="84"/>
      <c r="O340" s="84"/>
      <c r="Q340" s="40"/>
    </row>
    <row r="341" spans="1:18" ht="10.5" customHeight="1" x14ac:dyDescent="0.45">
      <c r="A341" s="256"/>
      <c r="B341" s="257"/>
      <c r="C341" s="247"/>
      <c r="D341" s="245"/>
      <c r="E341" s="245"/>
      <c r="F341" s="245"/>
      <c r="G341" s="246"/>
      <c r="H341" s="247" t="str">
        <f>L333</f>
        <v/>
      </c>
      <c r="I341" s="245"/>
      <c r="J341" s="245"/>
      <c r="K341" s="245"/>
      <c r="L341" s="246"/>
      <c r="M341" s="85"/>
      <c r="N341" s="85"/>
      <c r="O341" s="83"/>
      <c r="Q341" s="40"/>
    </row>
    <row r="342" spans="1:18" ht="13.2" x14ac:dyDescent="0.45">
      <c r="A342" s="40" t="s">
        <v>132</v>
      </c>
      <c r="Q342" s="40"/>
    </row>
    <row r="343" spans="1:18" ht="13.2" x14ac:dyDescent="0.45">
      <c r="A343" s="40" t="s">
        <v>133</v>
      </c>
      <c r="Q343" s="40"/>
    </row>
    <row r="344" spans="1:18" ht="13.2" x14ac:dyDescent="0.45">
      <c r="Q344" s="40"/>
    </row>
    <row r="345" spans="1:18" ht="24.75" customHeight="1" x14ac:dyDescent="0.45">
      <c r="C345" s="165" t="s">
        <v>134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Q345" s="65">
        <v>29</v>
      </c>
    </row>
    <row r="346" spans="1:18" ht="14.25" customHeight="1" thickBot="1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</row>
    <row r="347" spans="1:18" ht="19.5" customHeight="1" x14ac:dyDescent="0.45">
      <c r="A347" s="166" t="s">
        <v>49</v>
      </c>
      <c r="B347" s="167"/>
      <c r="C347" s="168" t="s">
        <v>50</v>
      </c>
      <c r="D347" s="169"/>
      <c r="E347" s="170"/>
      <c r="F347" s="41"/>
      <c r="G347" s="41"/>
      <c r="H347" s="41"/>
      <c r="I347" s="242" t="s">
        <v>51</v>
      </c>
      <c r="J347" s="242"/>
      <c r="K347" s="187" t="str">
        <f>$K$3</f>
        <v>2024/3/xx</v>
      </c>
      <c r="L347" s="187"/>
      <c r="M347" s="187"/>
      <c r="N347" s="187"/>
      <c r="O347" s="187"/>
      <c r="P347" s="111"/>
      <c r="Q347" s="79"/>
    </row>
    <row r="348" spans="1:18" ht="24.75" customHeight="1" thickBot="1" x14ac:dyDescent="0.5">
      <c r="A348" s="176">
        <v>26</v>
      </c>
      <c r="B348" s="177"/>
      <c r="C348" s="178" t="s">
        <v>52</v>
      </c>
      <c r="D348" s="179"/>
      <c r="E348" s="180"/>
    </row>
    <row r="349" spans="1:18" ht="30" customHeight="1" thickBot="1" x14ac:dyDescent="0.5">
      <c r="A349" s="157" t="s">
        <v>123</v>
      </c>
      <c r="B349" s="158"/>
      <c r="C349" s="159"/>
      <c r="D349" s="160" t="s">
        <v>53</v>
      </c>
      <c r="E349" s="161"/>
      <c r="F349" s="162" t="str">
        <f>F306</f>
        <v>南部（浦和）</v>
      </c>
      <c r="G349" s="162"/>
      <c r="H349" s="163"/>
      <c r="I349" s="160" t="s">
        <v>54</v>
      </c>
      <c r="J349" s="164"/>
      <c r="K349" s="171">
        <f>$K$5</f>
        <v>45383</v>
      </c>
      <c r="L349" s="172"/>
      <c r="M349" s="173"/>
      <c r="N349" s="174"/>
      <c r="O349" s="175"/>
      <c r="P349" s="112"/>
    </row>
    <row r="350" spans="1:18" ht="23.25" customHeight="1" x14ac:dyDescent="0.45">
      <c r="A350" s="42" t="s">
        <v>55</v>
      </c>
      <c r="B350" s="45" t="s">
        <v>56</v>
      </c>
      <c r="C350" s="45" t="s">
        <v>57</v>
      </c>
      <c r="D350" s="45" t="s">
        <v>58</v>
      </c>
      <c r="E350" s="45" t="s">
        <v>59</v>
      </c>
      <c r="F350" s="45" t="s">
        <v>60</v>
      </c>
      <c r="G350" s="45" t="s">
        <v>61</v>
      </c>
      <c r="H350" s="45" t="s">
        <v>62</v>
      </c>
      <c r="I350" s="45" t="s">
        <v>63</v>
      </c>
      <c r="J350" s="43" t="s">
        <v>64</v>
      </c>
      <c r="K350" s="99" t="s">
        <v>106</v>
      </c>
      <c r="L350" s="100" t="s">
        <v>65</v>
      </c>
      <c r="M350" s="186" t="s">
        <v>66</v>
      </c>
      <c r="N350" s="186"/>
      <c r="O350" s="300"/>
      <c r="P350" s="49"/>
    </row>
    <row r="351" spans="1:18" ht="18.75" customHeight="1" thickBot="1" x14ac:dyDescent="0.5">
      <c r="A351" s="108"/>
      <c r="B351" s="108"/>
      <c r="C351" s="108"/>
      <c r="D351" s="109"/>
      <c r="E351" s="108"/>
      <c r="F351" s="108"/>
      <c r="G351" s="108"/>
      <c r="H351" s="108"/>
      <c r="I351" s="108"/>
      <c r="J351" s="110"/>
      <c r="K351" s="80"/>
      <c r="L351" s="81"/>
      <c r="M351" s="266"/>
      <c r="N351" s="266"/>
      <c r="O351" s="267"/>
      <c r="P351" s="113"/>
      <c r="Q351" s="65">
        <v>0</v>
      </c>
      <c r="R351" s="79" t="s">
        <v>124</v>
      </c>
    </row>
    <row r="352" spans="1:18" ht="19.5" customHeight="1" x14ac:dyDescent="0.45">
      <c r="A352" s="185" t="s">
        <v>67</v>
      </c>
      <c r="B352" s="186"/>
      <c r="C352" s="186"/>
      <c r="D352" s="186" t="s">
        <v>68</v>
      </c>
      <c r="E352" s="186"/>
      <c r="F352" s="186"/>
      <c r="G352" s="186"/>
      <c r="H352" s="186" t="s">
        <v>69</v>
      </c>
      <c r="I352" s="186"/>
      <c r="J352" s="186"/>
      <c r="K352" s="186"/>
      <c r="L352" s="301" t="s">
        <v>70</v>
      </c>
      <c r="M352" s="302"/>
      <c r="N352" s="302"/>
      <c r="O352" s="303"/>
      <c r="P352" s="114"/>
    </row>
    <row r="353" spans="1:17" ht="24" customHeight="1" thickBot="1" x14ac:dyDescent="0.5">
      <c r="A353" s="292"/>
      <c r="B353" s="225"/>
      <c r="C353" s="225"/>
      <c r="D353" s="293"/>
      <c r="E353" s="294"/>
      <c r="F353" s="294"/>
      <c r="G353" s="295"/>
      <c r="H353" s="225" t="s">
        <v>104</v>
      </c>
      <c r="I353" s="225"/>
      <c r="J353" s="225"/>
      <c r="K353" s="225"/>
      <c r="L353" s="296"/>
      <c r="M353" s="297"/>
      <c r="N353" s="297"/>
      <c r="O353" s="298"/>
      <c r="P353" s="49"/>
    </row>
    <row r="354" spans="1:17" ht="15" customHeight="1" x14ac:dyDescent="0.45">
      <c r="A354" s="185" t="s">
        <v>71</v>
      </c>
      <c r="B354" s="186"/>
      <c r="C354" s="186"/>
      <c r="D354" s="186"/>
      <c r="E354" s="186"/>
      <c r="F354" s="186" t="s">
        <v>72</v>
      </c>
      <c r="G354" s="186"/>
      <c r="H354" s="45" t="s">
        <v>73</v>
      </c>
      <c r="I354" s="271" t="s">
        <v>74</v>
      </c>
      <c r="J354" s="272"/>
      <c r="K354" s="272"/>
      <c r="L354" s="272"/>
      <c r="M354" s="299"/>
      <c r="N354" s="186" t="s">
        <v>75</v>
      </c>
      <c r="O354" s="300"/>
      <c r="P354" s="49"/>
    </row>
    <row r="355" spans="1:17" ht="16.5" customHeight="1" x14ac:dyDescent="0.45">
      <c r="A355" s="54" t="s">
        <v>76</v>
      </c>
      <c r="B355" s="276"/>
      <c r="C355" s="277"/>
      <c r="D355" s="278"/>
      <c r="E355" s="277"/>
      <c r="F355" s="279"/>
      <c r="G355" s="279"/>
      <c r="H355" s="82"/>
      <c r="I355" s="280"/>
      <c r="J355" s="281"/>
      <c r="K355" s="281"/>
      <c r="L355" s="281"/>
      <c r="M355" s="282"/>
      <c r="N355" s="286" t="str">
        <f>IF(OR(I355="",K349=""),"",DATEDIF(I355,K349,"y"))</f>
        <v/>
      </c>
      <c r="O355" s="287"/>
      <c r="P355" s="115"/>
    </row>
    <row r="356" spans="1:17" ht="34.5" customHeight="1" thickBot="1" x14ac:dyDescent="0.5">
      <c r="A356" s="55" t="s">
        <v>77</v>
      </c>
      <c r="B356" s="290"/>
      <c r="C356" s="236"/>
      <c r="D356" s="234"/>
      <c r="E356" s="236"/>
      <c r="F356" s="291"/>
      <c r="G356" s="291"/>
      <c r="H356" s="56" t="s">
        <v>78</v>
      </c>
      <c r="I356" s="283"/>
      <c r="J356" s="284"/>
      <c r="K356" s="284"/>
      <c r="L356" s="284"/>
      <c r="M356" s="285"/>
      <c r="N356" s="288"/>
      <c r="O356" s="289"/>
      <c r="P356" s="115"/>
    </row>
    <row r="357" spans="1:17" ht="15" customHeight="1" x14ac:dyDescent="0.45">
      <c r="A357" s="185" t="s">
        <v>79</v>
      </c>
      <c r="B357" s="186"/>
      <c r="C357" s="186"/>
      <c r="D357" s="268" t="s">
        <v>80</v>
      </c>
      <c r="E357" s="269"/>
      <c r="F357" s="269"/>
      <c r="G357" s="269"/>
      <c r="H357" s="269"/>
      <c r="I357" s="269"/>
      <c r="J357" s="269"/>
      <c r="K357" s="270"/>
      <c r="L357" s="271" t="s">
        <v>81</v>
      </c>
      <c r="M357" s="272"/>
      <c r="N357" s="272"/>
      <c r="O357" s="273"/>
      <c r="P357" s="116"/>
    </row>
    <row r="358" spans="1:17" ht="27.75" customHeight="1" thickBot="1" x14ac:dyDescent="0.5">
      <c r="A358" s="274"/>
      <c r="B358" s="275"/>
      <c r="C358" s="27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6"/>
      <c r="P358" s="117"/>
    </row>
    <row r="359" spans="1:17" ht="21" customHeight="1" thickBot="1" x14ac:dyDescent="0.5">
      <c r="A359" s="222" t="s">
        <v>174</v>
      </c>
      <c r="B359" s="223"/>
      <c r="C359" s="223"/>
      <c r="D359" s="223"/>
      <c r="E359" s="223"/>
      <c r="F359" s="223"/>
      <c r="G359" s="223"/>
      <c r="H359" s="223"/>
      <c r="I359" s="223"/>
      <c r="J359" s="223"/>
      <c r="K359" s="224"/>
      <c r="L359" s="225"/>
      <c r="M359" s="225"/>
      <c r="N359" s="225"/>
      <c r="O359" s="226"/>
      <c r="P359" s="117"/>
    </row>
    <row r="360" spans="1:17" ht="18" customHeight="1" thickBot="1" x14ac:dyDescent="0.5">
      <c r="A360" s="221" t="s">
        <v>82</v>
      </c>
      <c r="B360" s="221"/>
      <c r="C360" s="221"/>
      <c r="D360" s="221"/>
      <c r="E360" s="221"/>
      <c r="F360" s="221"/>
      <c r="G360" s="181"/>
      <c r="H360" s="182"/>
      <c r="I360" s="164" t="s">
        <v>107</v>
      </c>
      <c r="J360" s="164"/>
      <c r="K360" s="164"/>
      <c r="L360" s="164"/>
      <c r="M360" s="183"/>
      <c r="N360" s="183"/>
      <c r="O360" s="184"/>
      <c r="P360" s="49"/>
    </row>
    <row r="361" spans="1:17" ht="19.5" customHeight="1" x14ac:dyDescent="0.45">
      <c r="A361" s="101">
        <v>1</v>
      </c>
      <c r="B361" s="227" t="s">
        <v>108</v>
      </c>
      <c r="C361" s="228"/>
      <c r="D361" s="101">
        <v>2</v>
      </c>
      <c r="E361" s="217" t="s">
        <v>109</v>
      </c>
      <c r="F361" s="217"/>
      <c r="G361" s="217"/>
      <c r="H361" s="217"/>
      <c r="I361" s="218"/>
      <c r="J361" s="101">
        <v>3</v>
      </c>
      <c r="K361" s="217" t="s">
        <v>110</v>
      </c>
      <c r="L361" s="218"/>
      <c r="M361" s="101">
        <v>4</v>
      </c>
      <c r="N361" s="217" t="s">
        <v>111</v>
      </c>
      <c r="O361" s="218"/>
      <c r="P361" s="118"/>
      <c r="Q361" s="40"/>
    </row>
    <row r="362" spans="1:17" ht="19.5" customHeight="1" x14ac:dyDescent="0.45">
      <c r="A362" s="101">
        <v>5</v>
      </c>
      <c r="B362" s="217" t="s">
        <v>112</v>
      </c>
      <c r="C362" s="218"/>
      <c r="D362" s="102">
        <v>6</v>
      </c>
      <c r="E362" s="219" t="s">
        <v>113</v>
      </c>
      <c r="F362" s="220"/>
      <c r="G362" s="101">
        <v>7</v>
      </c>
      <c r="H362" s="217" t="s">
        <v>114</v>
      </c>
      <c r="I362" s="218"/>
      <c r="J362" s="101">
        <v>8</v>
      </c>
      <c r="K362" s="103" t="s">
        <v>115</v>
      </c>
      <c r="L362" s="103"/>
      <c r="M362" s="101">
        <v>9</v>
      </c>
      <c r="N362" s="217" t="s">
        <v>116</v>
      </c>
      <c r="O362" s="218"/>
      <c r="P362" s="118"/>
      <c r="Q362" s="40"/>
    </row>
    <row r="363" spans="1:17" ht="19.5" customHeight="1" x14ac:dyDescent="0.45">
      <c r="A363" s="101">
        <v>10</v>
      </c>
      <c r="B363" s="217" t="s">
        <v>117</v>
      </c>
      <c r="C363" s="218"/>
      <c r="D363" s="102">
        <v>11</v>
      </c>
      <c r="E363" s="104" t="s">
        <v>118</v>
      </c>
      <c r="F363" s="105"/>
      <c r="G363" s="101"/>
      <c r="H363" s="103"/>
      <c r="I363" s="106"/>
      <c r="J363" s="101">
        <v>12</v>
      </c>
      <c r="K363" s="217" t="s">
        <v>119</v>
      </c>
      <c r="L363" s="217"/>
      <c r="M363" s="217"/>
      <c r="N363" s="217"/>
      <c r="O363" s="218"/>
      <c r="P363" s="118"/>
      <c r="Q363" s="40"/>
    </row>
    <row r="364" spans="1:17" ht="19.5" customHeight="1" x14ac:dyDescent="0.45">
      <c r="A364" s="101">
        <v>13</v>
      </c>
      <c r="B364" s="217" t="s">
        <v>120</v>
      </c>
      <c r="C364" s="218"/>
      <c r="D364" s="102">
        <v>14</v>
      </c>
      <c r="E364" s="219" t="s">
        <v>121</v>
      </c>
      <c r="F364" s="220"/>
      <c r="G364" s="101">
        <v>15</v>
      </c>
      <c r="H364" s="217" t="s">
        <v>122</v>
      </c>
      <c r="I364" s="218"/>
      <c r="J364" s="101"/>
      <c r="K364" s="103"/>
      <c r="L364" s="103"/>
      <c r="M364" s="107"/>
      <c r="N364" s="217"/>
      <c r="O364" s="218"/>
      <c r="P364" s="118"/>
      <c r="Q364" s="40"/>
    </row>
    <row r="365" spans="1:17" ht="31.5" customHeight="1" thickBot="1" x14ac:dyDescent="0.5">
      <c r="A365" s="232" t="s">
        <v>83</v>
      </c>
      <c r="B365" s="233"/>
      <c r="C365" s="234"/>
      <c r="D365" s="235"/>
      <c r="E365" s="235"/>
      <c r="F365" s="236"/>
      <c r="G365" s="57" t="s">
        <v>84</v>
      </c>
      <c r="H365" s="234"/>
      <c r="I365" s="236"/>
      <c r="J365" s="237" t="s">
        <v>85</v>
      </c>
      <c r="K365" s="238"/>
      <c r="L365" s="239"/>
      <c r="M365" s="240"/>
      <c r="N365" s="240"/>
      <c r="O365" s="241"/>
      <c r="P365" s="119"/>
    </row>
    <row r="366" spans="1:17" ht="24" customHeight="1" x14ac:dyDescent="0.45">
      <c r="A366" s="46" t="s">
        <v>47</v>
      </c>
      <c r="B366" s="49"/>
      <c r="C366" s="49"/>
      <c r="D366" s="49"/>
      <c r="E366" s="49"/>
      <c r="F366" s="49"/>
      <c r="G366" s="49"/>
      <c r="H366" s="49"/>
      <c r="J366" s="47"/>
      <c r="K366" s="47"/>
      <c r="L366" s="48"/>
      <c r="M366" s="48"/>
      <c r="N366" s="48"/>
      <c r="O366" s="48"/>
      <c r="P366" s="120"/>
    </row>
    <row r="367" spans="1:17" ht="18.75" customHeight="1" x14ac:dyDescent="0.45">
      <c r="G367" s="250" t="s">
        <v>86</v>
      </c>
      <c r="H367" s="250"/>
      <c r="I367" s="250"/>
    </row>
    <row r="368" spans="1:17" ht="18.75" customHeight="1" x14ac:dyDescent="0.45">
      <c r="A368" s="50"/>
      <c r="B368" s="50"/>
      <c r="C368" s="50"/>
      <c r="D368" s="50"/>
      <c r="E368" s="50"/>
      <c r="F368" s="50"/>
      <c r="G368" s="250"/>
      <c r="H368" s="250"/>
      <c r="I368" s="250"/>
      <c r="J368" s="50"/>
      <c r="K368" s="50"/>
      <c r="L368" s="50"/>
      <c r="M368" s="50"/>
      <c r="N368" s="50"/>
      <c r="O368" s="50"/>
    </row>
    <row r="369" spans="1:17" ht="19.2" x14ac:dyDescent="0.45">
      <c r="D369" s="165" t="s">
        <v>87</v>
      </c>
      <c r="E369" s="165"/>
      <c r="F369" s="165"/>
      <c r="G369" s="165"/>
      <c r="H369" s="165"/>
      <c r="I369" s="165"/>
      <c r="J369" s="165"/>
      <c r="K369" s="165"/>
      <c r="L369" s="165"/>
    </row>
    <row r="370" spans="1:17" ht="20.25" customHeight="1" thickBot="1" x14ac:dyDescent="0.5">
      <c r="C370" s="41"/>
      <c r="D370" s="41"/>
      <c r="E370" s="41"/>
      <c r="F370" s="41"/>
      <c r="G370" s="41"/>
      <c r="H370" s="41"/>
      <c r="I370" s="242" t="s">
        <v>51</v>
      </c>
      <c r="J370" s="242"/>
      <c r="K370" s="187" t="str">
        <f>K347</f>
        <v>2024/3/xx</v>
      </c>
      <c r="L370" s="187"/>
      <c r="M370" s="187"/>
      <c r="N370" s="187"/>
      <c r="O370" s="187"/>
      <c r="P370" s="121"/>
    </row>
    <row r="371" spans="1:17" ht="19.5" customHeight="1" x14ac:dyDescent="0.45">
      <c r="A371" s="166" t="s">
        <v>76</v>
      </c>
      <c r="B371" s="209"/>
      <c r="C371" s="210" t="str">
        <f>IF(B355="","",B355)</f>
        <v/>
      </c>
      <c r="D371" s="211"/>
      <c r="E371" s="212" t="str">
        <f>IF(D355="","",D355)</f>
        <v/>
      </c>
      <c r="F371" s="213"/>
      <c r="G371" s="214" t="s">
        <v>54</v>
      </c>
      <c r="H371" s="215"/>
      <c r="I371" s="216"/>
      <c r="J371" s="149">
        <f>K349</f>
        <v>45383</v>
      </c>
      <c r="K371" s="150"/>
      <c r="L371" s="150"/>
      <c r="M371" s="150"/>
      <c r="N371" s="150"/>
      <c r="O371" s="151"/>
      <c r="P371" s="122"/>
    </row>
    <row r="372" spans="1:17" ht="31.5" customHeight="1" thickBot="1" x14ac:dyDescent="0.5">
      <c r="A372" s="188" t="s">
        <v>77</v>
      </c>
      <c r="B372" s="189"/>
      <c r="C372" s="190" t="str">
        <f>IF(B356="","",B356)</f>
        <v/>
      </c>
      <c r="D372" s="191"/>
      <c r="E372" s="192" t="str">
        <f>IF(D356="","",D356)</f>
        <v/>
      </c>
      <c r="F372" s="193"/>
      <c r="G372" s="194" t="s">
        <v>53</v>
      </c>
      <c r="H372" s="195"/>
      <c r="I372" s="196"/>
      <c r="J372" s="197" t="str">
        <f>F349</f>
        <v>南部（浦和）</v>
      </c>
      <c r="K372" s="197"/>
      <c r="L372" s="197"/>
      <c r="M372" s="197"/>
      <c r="N372" s="197"/>
      <c r="O372" s="198"/>
      <c r="P372" s="122"/>
    </row>
    <row r="373" spans="1:17" ht="15.75" customHeight="1" x14ac:dyDescent="0.45">
      <c r="A373" s="199" t="s">
        <v>89</v>
      </c>
      <c r="B373" s="200"/>
      <c r="C373" s="200"/>
      <c r="D373" s="203" t="str">
        <f>IF(Q351=0,"",CHOOSE(Q351,"初段","二段","三段","四段","五段","六段","七段","八段","錬士","教士"))</f>
        <v/>
      </c>
      <c r="E373" s="204"/>
      <c r="F373" s="204"/>
      <c r="G373" s="204"/>
      <c r="H373" s="204"/>
      <c r="I373" s="204"/>
      <c r="J373" s="204"/>
      <c r="K373" s="204"/>
      <c r="L373" s="204"/>
      <c r="M373" s="205"/>
      <c r="N373" s="248" t="s">
        <v>90</v>
      </c>
      <c r="O373" s="249"/>
      <c r="P373" s="49"/>
    </row>
    <row r="374" spans="1:17" ht="24" customHeight="1" thickBot="1" x14ac:dyDescent="0.5">
      <c r="A374" s="201"/>
      <c r="B374" s="202"/>
      <c r="C374" s="202"/>
      <c r="D374" s="206"/>
      <c r="E374" s="207"/>
      <c r="F374" s="207"/>
      <c r="G374" s="207"/>
      <c r="H374" s="207"/>
      <c r="I374" s="207"/>
      <c r="J374" s="207"/>
      <c r="K374" s="207"/>
      <c r="L374" s="207"/>
      <c r="M374" s="208"/>
      <c r="N374" s="44" t="str">
        <f>IF(K351="○","形","")</f>
        <v/>
      </c>
      <c r="O374" s="51" t="str">
        <f>IF(L351="○","学科","")</f>
        <v/>
      </c>
      <c r="P374" s="49"/>
    </row>
    <row r="375" spans="1:17" ht="16.5" customHeight="1" x14ac:dyDescent="0.45">
      <c r="A375" s="152" t="s">
        <v>79</v>
      </c>
      <c r="B375" s="153"/>
      <c r="C375" s="153"/>
      <c r="D375" s="154" t="s">
        <v>80</v>
      </c>
      <c r="E375" s="154"/>
      <c r="F375" s="154"/>
      <c r="G375" s="154"/>
      <c r="H375" s="154"/>
      <c r="I375" s="154"/>
      <c r="J375" s="154"/>
      <c r="K375" s="154"/>
      <c r="L375" s="230" t="s">
        <v>81</v>
      </c>
      <c r="M375" s="230"/>
      <c r="N375" s="230"/>
      <c r="O375" s="231"/>
      <c r="P375" s="116"/>
    </row>
    <row r="376" spans="1:17" ht="27.75" customHeight="1" thickBot="1" x14ac:dyDescent="0.5">
      <c r="A376" s="229" t="str">
        <f>IF(A358="","",A358)</f>
        <v/>
      </c>
      <c r="B376" s="155"/>
      <c r="C376" s="155"/>
      <c r="D376" s="155" t="str">
        <f>IF(D358="","",D358)</f>
        <v/>
      </c>
      <c r="E376" s="155"/>
      <c r="F376" s="155"/>
      <c r="G376" s="155"/>
      <c r="H376" s="155"/>
      <c r="I376" s="155"/>
      <c r="J376" s="155"/>
      <c r="K376" s="155"/>
      <c r="L376" s="155" t="str">
        <f>IF(L358="","",L358)</f>
        <v/>
      </c>
      <c r="M376" s="155"/>
      <c r="N376" s="155"/>
      <c r="O376" s="156"/>
      <c r="P376" s="115"/>
    </row>
    <row r="377" spans="1:17" ht="30" customHeight="1" thickBot="1" x14ac:dyDescent="0.5">
      <c r="A377" s="258" t="s">
        <v>83</v>
      </c>
      <c r="B377" s="259"/>
      <c r="C377" s="260" t="str">
        <f>IF(C365="","",C365)</f>
        <v/>
      </c>
      <c r="D377" s="261"/>
      <c r="E377" s="261"/>
      <c r="F377" s="262"/>
      <c r="G377" s="58" t="s">
        <v>84</v>
      </c>
      <c r="H377" s="260" t="str">
        <f>IF(H365="","",H365)</f>
        <v/>
      </c>
      <c r="I377" s="263"/>
      <c r="J377" s="258" t="s">
        <v>85</v>
      </c>
      <c r="K377" s="259"/>
      <c r="L377" s="264" t="str">
        <f>IF(L365="","",L365)</f>
        <v/>
      </c>
      <c r="M377" s="264"/>
      <c r="N377" s="264"/>
      <c r="O377" s="265"/>
      <c r="P377" s="122"/>
    </row>
    <row r="378" spans="1:17" ht="11.25" customHeight="1" x14ac:dyDescent="0.45">
      <c r="G378" s="243" t="s">
        <v>125</v>
      </c>
      <c r="H378" s="243"/>
      <c r="I378" s="243"/>
      <c r="Q378" s="40"/>
    </row>
    <row r="379" spans="1:17" ht="11.25" customHeight="1" x14ac:dyDescent="0.45">
      <c r="A379" s="50"/>
      <c r="B379" s="50"/>
      <c r="C379" s="50"/>
      <c r="D379" s="50"/>
      <c r="E379" s="50"/>
      <c r="F379" s="50"/>
      <c r="G379" s="243"/>
      <c r="H379" s="243"/>
      <c r="I379" s="243"/>
      <c r="J379" s="50"/>
      <c r="K379" s="50"/>
      <c r="L379" s="50"/>
      <c r="M379" s="50"/>
      <c r="N379" s="50"/>
      <c r="O379" s="50"/>
      <c r="Q379" s="40"/>
    </row>
    <row r="380" spans="1:17" ht="30" customHeight="1" x14ac:dyDescent="0.45">
      <c r="D380" s="165" t="s">
        <v>126</v>
      </c>
      <c r="E380" s="165"/>
      <c r="F380" s="165"/>
      <c r="G380" s="165"/>
      <c r="H380" s="165"/>
      <c r="I380" s="165"/>
      <c r="J380" s="165"/>
      <c r="K380" s="165"/>
      <c r="L380" s="165"/>
      <c r="Q380" s="40"/>
    </row>
    <row r="381" spans="1:17" ht="13.5" customHeight="1" x14ac:dyDescent="0.45">
      <c r="A381" s="252" t="s">
        <v>127</v>
      </c>
      <c r="B381" s="253"/>
      <c r="C381" s="97" t="s">
        <v>128</v>
      </c>
      <c r="D381" s="97"/>
      <c r="E381" s="97"/>
      <c r="F381" s="97"/>
      <c r="G381" s="98"/>
      <c r="H381" s="97" t="s">
        <v>129</v>
      </c>
      <c r="I381" s="97"/>
      <c r="J381" s="97"/>
      <c r="K381" s="97"/>
      <c r="L381" s="98"/>
      <c r="M381" s="97" t="s">
        <v>130</v>
      </c>
      <c r="N381" s="97"/>
      <c r="O381" s="98"/>
      <c r="Q381" s="40"/>
    </row>
    <row r="382" spans="1:17" ht="13.2" x14ac:dyDescent="0.45">
      <c r="A382" s="254" t="str">
        <f>D373</f>
        <v/>
      </c>
      <c r="B382" s="255"/>
      <c r="C382" s="251" t="str">
        <f>C371</f>
        <v/>
      </c>
      <c r="D382" s="243"/>
      <c r="E382" s="243" t="str">
        <f>E371</f>
        <v/>
      </c>
      <c r="F382" s="243"/>
      <c r="G382" s="244"/>
      <c r="H382" s="247" t="str">
        <f>D376</f>
        <v/>
      </c>
      <c r="I382" s="245"/>
      <c r="J382" s="245"/>
      <c r="K382" s="245"/>
      <c r="L382" s="246"/>
      <c r="O382" s="84"/>
      <c r="Q382" s="40"/>
    </row>
    <row r="383" spans="1:17" ht="13.2" x14ac:dyDescent="0.45">
      <c r="A383" s="254"/>
      <c r="B383" s="255"/>
      <c r="C383" s="251" t="str">
        <f>C372</f>
        <v/>
      </c>
      <c r="D383" s="243"/>
      <c r="E383" s="243" t="str">
        <f>E372</f>
        <v/>
      </c>
      <c r="F383" s="243"/>
      <c r="G383" s="244"/>
      <c r="H383" s="40" t="s">
        <v>131</v>
      </c>
      <c r="L383" s="84"/>
      <c r="O383" s="84"/>
      <c r="Q383" s="40"/>
    </row>
    <row r="384" spans="1:17" ht="10.5" customHeight="1" x14ac:dyDescent="0.45">
      <c r="A384" s="256"/>
      <c r="B384" s="257"/>
      <c r="C384" s="247"/>
      <c r="D384" s="245"/>
      <c r="E384" s="245"/>
      <c r="F384" s="245"/>
      <c r="G384" s="246"/>
      <c r="H384" s="247" t="str">
        <f>L376</f>
        <v/>
      </c>
      <c r="I384" s="245"/>
      <c r="J384" s="245"/>
      <c r="K384" s="245"/>
      <c r="L384" s="246"/>
      <c r="M384" s="85"/>
      <c r="N384" s="85"/>
      <c r="O384" s="83"/>
      <c r="Q384" s="40"/>
    </row>
    <row r="385" spans="1:18" ht="13.2" x14ac:dyDescent="0.45">
      <c r="A385" s="40" t="s">
        <v>132</v>
      </c>
      <c r="Q385" s="40"/>
    </row>
    <row r="386" spans="1:18" ht="13.2" x14ac:dyDescent="0.45">
      <c r="A386" s="40" t="s">
        <v>133</v>
      </c>
      <c r="Q386" s="40"/>
    </row>
    <row r="387" spans="1:18" ht="13.2" x14ac:dyDescent="0.45">
      <c r="Q387" s="40"/>
    </row>
    <row r="388" spans="1:18" ht="24.75" customHeight="1" x14ac:dyDescent="0.45">
      <c r="C388" s="165" t="s">
        <v>134</v>
      </c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Q388" s="65">
        <v>30</v>
      </c>
    </row>
    <row r="389" spans="1:18" ht="14.25" customHeight="1" thickBot="1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</row>
    <row r="390" spans="1:18" ht="19.5" customHeight="1" x14ac:dyDescent="0.45">
      <c r="A390" s="166" t="s">
        <v>49</v>
      </c>
      <c r="B390" s="167"/>
      <c r="C390" s="168" t="s">
        <v>50</v>
      </c>
      <c r="D390" s="169"/>
      <c r="E390" s="170"/>
      <c r="F390" s="41"/>
      <c r="G390" s="41"/>
      <c r="H390" s="41"/>
      <c r="I390" s="242" t="s">
        <v>51</v>
      </c>
      <c r="J390" s="242"/>
      <c r="K390" s="187" t="str">
        <f>$K$3</f>
        <v>2024/3/xx</v>
      </c>
      <c r="L390" s="187"/>
      <c r="M390" s="187"/>
      <c r="N390" s="187"/>
      <c r="O390" s="187"/>
      <c r="P390" s="111"/>
      <c r="Q390" s="79"/>
    </row>
    <row r="391" spans="1:18" ht="24.75" customHeight="1" thickBot="1" x14ac:dyDescent="0.5">
      <c r="A391" s="176">
        <v>26</v>
      </c>
      <c r="B391" s="177"/>
      <c r="C391" s="178" t="s">
        <v>52</v>
      </c>
      <c r="D391" s="179"/>
      <c r="E391" s="180"/>
    </row>
    <row r="392" spans="1:18" ht="30" customHeight="1" thickBot="1" x14ac:dyDescent="0.5">
      <c r="A392" s="157" t="s">
        <v>123</v>
      </c>
      <c r="B392" s="158"/>
      <c r="C392" s="159"/>
      <c r="D392" s="160" t="s">
        <v>53</v>
      </c>
      <c r="E392" s="161"/>
      <c r="F392" s="162" t="str">
        <f>F349</f>
        <v>南部（浦和）</v>
      </c>
      <c r="G392" s="162"/>
      <c r="H392" s="163"/>
      <c r="I392" s="160" t="s">
        <v>54</v>
      </c>
      <c r="J392" s="164"/>
      <c r="K392" s="171">
        <f>$K$5</f>
        <v>45383</v>
      </c>
      <c r="L392" s="172"/>
      <c r="M392" s="173"/>
      <c r="N392" s="174"/>
      <c r="O392" s="175"/>
      <c r="P392" s="112"/>
    </row>
    <row r="393" spans="1:18" ht="23.25" customHeight="1" x14ac:dyDescent="0.45">
      <c r="A393" s="42" t="s">
        <v>55</v>
      </c>
      <c r="B393" s="45" t="s">
        <v>56</v>
      </c>
      <c r="C393" s="45" t="s">
        <v>57</v>
      </c>
      <c r="D393" s="45" t="s">
        <v>58</v>
      </c>
      <c r="E393" s="45" t="s">
        <v>59</v>
      </c>
      <c r="F393" s="45" t="s">
        <v>60</v>
      </c>
      <c r="G393" s="45" t="s">
        <v>61</v>
      </c>
      <c r="H393" s="45" t="s">
        <v>62</v>
      </c>
      <c r="I393" s="45" t="s">
        <v>63</v>
      </c>
      <c r="J393" s="43" t="s">
        <v>64</v>
      </c>
      <c r="K393" s="99" t="s">
        <v>106</v>
      </c>
      <c r="L393" s="100" t="s">
        <v>65</v>
      </c>
      <c r="M393" s="186" t="s">
        <v>66</v>
      </c>
      <c r="N393" s="186"/>
      <c r="O393" s="300"/>
      <c r="P393" s="49"/>
    </row>
    <row r="394" spans="1:18" ht="18.75" customHeight="1" thickBot="1" x14ac:dyDescent="0.5">
      <c r="A394" s="108"/>
      <c r="B394" s="108"/>
      <c r="C394" s="108"/>
      <c r="D394" s="109"/>
      <c r="E394" s="108"/>
      <c r="F394" s="108"/>
      <c r="G394" s="108"/>
      <c r="H394" s="108"/>
      <c r="I394" s="108"/>
      <c r="J394" s="110"/>
      <c r="K394" s="80"/>
      <c r="L394" s="81"/>
      <c r="M394" s="266"/>
      <c r="N394" s="266"/>
      <c r="O394" s="267"/>
      <c r="P394" s="113"/>
      <c r="Q394" s="65">
        <v>0</v>
      </c>
      <c r="R394" s="79" t="s">
        <v>124</v>
      </c>
    </row>
    <row r="395" spans="1:18" ht="19.5" customHeight="1" x14ac:dyDescent="0.45">
      <c r="A395" s="185" t="s">
        <v>67</v>
      </c>
      <c r="B395" s="186"/>
      <c r="C395" s="186"/>
      <c r="D395" s="186" t="s">
        <v>68</v>
      </c>
      <c r="E395" s="186"/>
      <c r="F395" s="186"/>
      <c r="G395" s="186"/>
      <c r="H395" s="186" t="s">
        <v>69</v>
      </c>
      <c r="I395" s="186"/>
      <c r="J395" s="186"/>
      <c r="K395" s="186"/>
      <c r="L395" s="301" t="s">
        <v>70</v>
      </c>
      <c r="M395" s="302"/>
      <c r="N395" s="302"/>
      <c r="O395" s="303"/>
      <c r="P395" s="114"/>
    </row>
    <row r="396" spans="1:18" ht="24" customHeight="1" thickBot="1" x14ac:dyDescent="0.5">
      <c r="A396" s="292"/>
      <c r="B396" s="225"/>
      <c r="C396" s="225"/>
      <c r="D396" s="293"/>
      <c r="E396" s="294"/>
      <c r="F396" s="294"/>
      <c r="G396" s="295"/>
      <c r="H396" s="225" t="s">
        <v>104</v>
      </c>
      <c r="I396" s="225"/>
      <c r="J396" s="225"/>
      <c r="K396" s="225"/>
      <c r="L396" s="296"/>
      <c r="M396" s="297"/>
      <c r="N396" s="297"/>
      <c r="O396" s="298"/>
      <c r="P396" s="49"/>
    </row>
    <row r="397" spans="1:18" ht="15" customHeight="1" x14ac:dyDescent="0.45">
      <c r="A397" s="185" t="s">
        <v>71</v>
      </c>
      <c r="B397" s="186"/>
      <c r="C397" s="186"/>
      <c r="D397" s="186"/>
      <c r="E397" s="186"/>
      <c r="F397" s="186" t="s">
        <v>72</v>
      </c>
      <c r="G397" s="186"/>
      <c r="H397" s="45" t="s">
        <v>73</v>
      </c>
      <c r="I397" s="271" t="s">
        <v>74</v>
      </c>
      <c r="J397" s="272"/>
      <c r="K397" s="272"/>
      <c r="L397" s="272"/>
      <c r="M397" s="299"/>
      <c r="N397" s="186" t="s">
        <v>75</v>
      </c>
      <c r="O397" s="300"/>
      <c r="P397" s="49"/>
    </row>
    <row r="398" spans="1:18" ht="16.5" customHeight="1" x14ac:dyDescent="0.45">
      <c r="A398" s="54" t="s">
        <v>76</v>
      </c>
      <c r="B398" s="276"/>
      <c r="C398" s="277"/>
      <c r="D398" s="278"/>
      <c r="E398" s="277"/>
      <c r="F398" s="279"/>
      <c r="G398" s="279"/>
      <c r="H398" s="82"/>
      <c r="I398" s="280"/>
      <c r="J398" s="281"/>
      <c r="K398" s="281"/>
      <c r="L398" s="281"/>
      <c r="M398" s="282"/>
      <c r="N398" s="286" t="str">
        <f>IF(OR(I398="",K392=""),"",DATEDIF(I398,K392,"y"))</f>
        <v/>
      </c>
      <c r="O398" s="287"/>
      <c r="P398" s="115"/>
    </row>
    <row r="399" spans="1:18" ht="34.5" customHeight="1" thickBot="1" x14ac:dyDescent="0.5">
      <c r="A399" s="55" t="s">
        <v>77</v>
      </c>
      <c r="B399" s="290"/>
      <c r="C399" s="236"/>
      <c r="D399" s="234"/>
      <c r="E399" s="236"/>
      <c r="F399" s="291"/>
      <c r="G399" s="291"/>
      <c r="H399" s="56" t="s">
        <v>78</v>
      </c>
      <c r="I399" s="283"/>
      <c r="J399" s="284"/>
      <c r="K399" s="284"/>
      <c r="L399" s="284"/>
      <c r="M399" s="285"/>
      <c r="N399" s="288"/>
      <c r="O399" s="289"/>
      <c r="P399" s="115"/>
    </row>
    <row r="400" spans="1:18" ht="15" customHeight="1" x14ac:dyDescent="0.45">
      <c r="A400" s="185" t="s">
        <v>79</v>
      </c>
      <c r="B400" s="186"/>
      <c r="C400" s="186"/>
      <c r="D400" s="268" t="s">
        <v>80</v>
      </c>
      <c r="E400" s="269"/>
      <c r="F400" s="269"/>
      <c r="G400" s="269"/>
      <c r="H400" s="269"/>
      <c r="I400" s="269"/>
      <c r="J400" s="269"/>
      <c r="K400" s="270"/>
      <c r="L400" s="271" t="s">
        <v>81</v>
      </c>
      <c r="M400" s="272"/>
      <c r="N400" s="272"/>
      <c r="O400" s="273"/>
      <c r="P400" s="116"/>
    </row>
    <row r="401" spans="1:17" ht="27.75" customHeight="1" thickBot="1" x14ac:dyDescent="0.5">
      <c r="A401" s="274"/>
      <c r="B401" s="275"/>
      <c r="C401" s="275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6"/>
      <c r="P401" s="117"/>
    </row>
    <row r="402" spans="1:17" ht="21" customHeight="1" thickBot="1" x14ac:dyDescent="0.5">
      <c r="A402" s="222" t="s">
        <v>174</v>
      </c>
      <c r="B402" s="223"/>
      <c r="C402" s="223"/>
      <c r="D402" s="223"/>
      <c r="E402" s="223"/>
      <c r="F402" s="223"/>
      <c r="G402" s="223"/>
      <c r="H402" s="223"/>
      <c r="I402" s="223"/>
      <c r="J402" s="223"/>
      <c r="K402" s="224"/>
      <c r="L402" s="225"/>
      <c r="M402" s="225"/>
      <c r="N402" s="225"/>
      <c r="O402" s="226"/>
      <c r="P402" s="117"/>
    </row>
    <row r="403" spans="1:17" ht="18" customHeight="1" thickBot="1" x14ac:dyDescent="0.5">
      <c r="A403" s="221" t="s">
        <v>82</v>
      </c>
      <c r="B403" s="221"/>
      <c r="C403" s="221"/>
      <c r="D403" s="221"/>
      <c r="E403" s="221"/>
      <c r="F403" s="221"/>
      <c r="G403" s="181"/>
      <c r="H403" s="182"/>
      <c r="I403" s="164" t="s">
        <v>107</v>
      </c>
      <c r="J403" s="164"/>
      <c r="K403" s="164"/>
      <c r="L403" s="164"/>
      <c r="M403" s="183"/>
      <c r="N403" s="183"/>
      <c r="O403" s="184"/>
      <c r="P403" s="49"/>
    </row>
    <row r="404" spans="1:17" ht="19.5" customHeight="1" x14ac:dyDescent="0.45">
      <c r="A404" s="101">
        <v>1</v>
      </c>
      <c r="B404" s="227" t="s">
        <v>108</v>
      </c>
      <c r="C404" s="228"/>
      <c r="D404" s="101">
        <v>2</v>
      </c>
      <c r="E404" s="217" t="s">
        <v>109</v>
      </c>
      <c r="F404" s="217"/>
      <c r="G404" s="217"/>
      <c r="H404" s="217"/>
      <c r="I404" s="218"/>
      <c r="J404" s="101">
        <v>3</v>
      </c>
      <c r="K404" s="217" t="s">
        <v>110</v>
      </c>
      <c r="L404" s="218"/>
      <c r="M404" s="101">
        <v>4</v>
      </c>
      <c r="N404" s="217" t="s">
        <v>111</v>
      </c>
      <c r="O404" s="218"/>
      <c r="P404" s="118"/>
      <c r="Q404" s="40"/>
    </row>
    <row r="405" spans="1:17" ht="19.5" customHeight="1" x14ac:dyDescent="0.45">
      <c r="A405" s="101">
        <v>5</v>
      </c>
      <c r="B405" s="217" t="s">
        <v>112</v>
      </c>
      <c r="C405" s="218"/>
      <c r="D405" s="102">
        <v>6</v>
      </c>
      <c r="E405" s="219" t="s">
        <v>113</v>
      </c>
      <c r="F405" s="220"/>
      <c r="G405" s="101">
        <v>7</v>
      </c>
      <c r="H405" s="217" t="s">
        <v>114</v>
      </c>
      <c r="I405" s="218"/>
      <c r="J405" s="101">
        <v>8</v>
      </c>
      <c r="K405" s="103" t="s">
        <v>115</v>
      </c>
      <c r="L405" s="103"/>
      <c r="M405" s="101">
        <v>9</v>
      </c>
      <c r="N405" s="217" t="s">
        <v>116</v>
      </c>
      <c r="O405" s="218"/>
      <c r="P405" s="118"/>
      <c r="Q405" s="40"/>
    </row>
    <row r="406" spans="1:17" ht="19.5" customHeight="1" x14ac:dyDescent="0.45">
      <c r="A406" s="101">
        <v>10</v>
      </c>
      <c r="B406" s="217" t="s">
        <v>117</v>
      </c>
      <c r="C406" s="218"/>
      <c r="D406" s="102">
        <v>11</v>
      </c>
      <c r="E406" s="104" t="s">
        <v>118</v>
      </c>
      <c r="F406" s="105"/>
      <c r="G406" s="101"/>
      <c r="H406" s="103"/>
      <c r="I406" s="106"/>
      <c r="J406" s="101">
        <v>12</v>
      </c>
      <c r="K406" s="217" t="s">
        <v>119</v>
      </c>
      <c r="L406" s="217"/>
      <c r="M406" s="217"/>
      <c r="N406" s="217"/>
      <c r="O406" s="218"/>
      <c r="P406" s="118"/>
      <c r="Q406" s="40"/>
    </row>
    <row r="407" spans="1:17" ht="19.5" customHeight="1" x14ac:dyDescent="0.45">
      <c r="A407" s="101">
        <v>13</v>
      </c>
      <c r="B407" s="217" t="s">
        <v>120</v>
      </c>
      <c r="C407" s="218"/>
      <c r="D407" s="102">
        <v>14</v>
      </c>
      <c r="E407" s="219" t="s">
        <v>121</v>
      </c>
      <c r="F407" s="220"/>
      <c r="G407" s="101">
        <v>15</v>
      </c>
      <c r="H407" s="217" t="s">
        <v>122</v>
      </c>
      <c r="I407" s="218"/>
      <c r="J407" s="101"/>
      <c r="K407" s="103"/>
      <c r="L407" s="103"/>
      <c r="M407" s="107"/>
      <c r="N407" s="217"/>
      <c r="O407" s="218"/>
      <c r="P407" s="118"/>
      <c r="Q407" s="40"/>
    </row>
    <row r="408" spans="1:17" ht="31.5" customHeight="1" thickBot="1" x14ac:dyDescent="0.5">
      <c r="A408" s="232" t="s">
        <v>83</v>
      </c>
      <c r="B408" s="233"/>
      <c r="C408" s="234"/>
      <c r="D408" s="235"/>
      <c r="E408" s="235"/>
      <c r="F408" s="236"/>
      <c r="G408" s="57" t="s">
        <v>84</v>
      </c>
      <c r="H408" s="234"/>
      <c r="I408" s="236"/>
      <c r="J408" s="237" t="s">
        <v>85</v>
      </c>
      <c r="K408" s="238"/>
      <c r="L408" s="239"/>
      <c r="M408" s="240"/>
      <c r="N408" s="240"/>
      <c r="O408" s="241"/>
      <c r="P408" s="119"/>
    </row>
    <row r="409" spans="1:17" ht="24" customHeight="1" x14ac:dyDescent="0.45">
      <c r="A409" s="46" t="s">
        <v>47</v>
      </c>
      <c r="B409" s="49"/>
      <c r="C409" s="49"/>
      <c r="D409" s="49"/>
      <c r="E409" s="49"/>
      <c r="F409" s="49"/>
      <c r="G409" s="49"/>
      <c r="H409" s="49"/>
      <c r="J409" s="47"/>
      <c r="K409" s="47"/>
      <c r="L409" s="48"/>
      <c r="M409" s="48"/>
      <c r="N409" s="48"/>
      <c r="O409" s="48"/>
      <c r="P409" s="120"/>
    </row>
    <row r="410" spans="1:17" ht="18.75" customHeight="1" x14ac:dyDescent="0.45">
      <c r="G410" s="250" t="s">
        <v>86</v>
      </c>
      <c r="H410" s="250"/>
      <c r="I410" s="250"/>
    </row>
    <row r="411" spans="1:17" ht="18.75" customHeight="1" x14ac:dyDescent="0.45">
      <c r="A411" s="50"/>
      <c r="B411" s="50"/>
      <c r="C411" s="50"/>
      <c r="D411" s="50"/>
      <c r="E411" s="50"/>
      <c r="F411" s="50"/>
      <c r="G411" s="250"/>
      <c r="H411" s="250"/>
      <c r="I411" s="250"/>
      <c r="J411" s="50"/>
      <c r="K411" s="50"/>
      <c r="L411" s="50"/>
      <c r="M411" s="50"/>
      <c r="N411" s="50"/>
      <c r="O411" s="50"/>
    </row>
    <row r="412" spans="1:17" ht="19.2" x14ac:dyDescent="0.45">
      <c r="D412" s="165" t="s">
        <v>87</v>
      </c>
      <c r="E412" s="165"/>
      <c r="F412" s="165"/>
      <c r="G412" s="165"/>
      <c r="H412" s="165"/>
      <c r="I412" s="165"/>
      <c r="J412" s="165"/>
      <c r="K412" s="165"/>
      <c r="L412" s="165"/>
    </row>
    <row r="413" spans="1:17" ht="20.25" customHeight="1" thickBot="1" x14ac:dyDescent="0.5">
      <c r="C413" s="41"/>
      <c r="D413" s="41"/>
      <c r="E413" s="41"/>
      <c r="F413" s="41"/>
      <c r="G413" s="41"/>
      <c r="H413" s="41"/>
      <c r="I413" s="242" t="s">
        <v>51</v>
      </c>
      <c r="J413" s="242"/>
      <c r="K413" s="187" t="str">
        <f>K390</f>
        <v>2024/3/xx</v>
      </c>
      <c r="L413" s="187"/>
      <c r="M413" s="187"/>
      <c r="N413" s="187"/>
      <c r="O413" s="187"/>
      <c r="P413" s="121"/>
    </row>
    <row r="414" spans="1:17" ht="19.5" customHeight="1" x14ac:dyDescent="0.45">
      <c r="A414" s="166" t="s">
        <v>76</v>
      </c>
      <c r="B414" s="209"/>
      <c r="C414" s="210" t="str">
        <f>IF(B398="","",B398)</f>
        <v/>
      </c>
      <c r="D414" s="211"/>
      <c r="E414" s="212" t="str">
        <f>IF(D398="","",D398)</f>
        <v/>
      </c>
      <c r="F414" s="213"/>
      <c r="G414" s="214" t="s">
        <v>54</v>
      </c>
      <c r="H414" s="215"/>
      <c r="I414" s="216"/>
      <c r="J414" s="149">
        <f>K392</f>
        <v>45383</v>
      </c>
      <c r="K414" s="150"/>
      <c r="L414" s="150"/>
      <c r="M414" s="150"/>
      <c r="N414" s="150"/>
      <c r="O414" s="151"/>
      <c r="P414" s="122"/>
    </row>
    <row r="415" spans="1:17" ht="31.5" customHeight="1" thickBot="1" x14ac:dyDescent="0.5">
      <c r="A415" s="188" t="s">
        <v>77</v>
      </c>
      <c r="B415" s="189"/>
      <c r="C415" s="190" t="str">
        <f>IF(B399="","",B399)</f>
        <v/>
      </c>
      <c r="D415" s="191"/>
      <c r="E415" s="192" t="str">
        <f>IF(D399="","",D399)</f>
        <v/>
      </c>
      <c r="F415" s="193"/>
      <c r="G415" s="194" t="s">
        <v>53</v>
      </c>
      <c r="H415" s="195"/>
      <c r="I415" s="196"/>
      <c r="J415" s="197" t="str">
        <f>F392</f>
        <v>南部（浦和）</v>
      </c>
      <c r="K415" s="197"/>
      <c r="L415" s="197"/>
      <c r="M415" s="197"/>
      <c r="N415" s="197"/>
      <c r="O415" s="198"/>
      <c r="P415" s="122"/>
    </row>
    <row r="416" spans="1:17" ht="15.75" customHeight="1" x14ac:dyDescent="0.45">
      <c r="A416" s="199" t="s">
        <v>89</v>
      </c>
      <c r="B416" s="200"/>
      <c r="C416" s="200"/>
      <c r="D416" s="203" t="str">
        <f>IF(Q394=0,"",CHOOSE(Q394,"初段","二段","三段","四段","五段","六段","七段","八段","錬士","教士"))</f>
        <v/>
      </c>
      <c r="E416" s="204"/>
      <c r="F416" s="204"/>
      <c r="G416" s="204"/>
      <c r="H416" s="204"/>
      <c r="I416" s="204"/>
      <c r="J416" s="204"/>
      <c r="K416" s="204"/>
      <c r="L416" s="204"/>
      <c r="M416" s="205"/>
      <c r="N416" s="248" t="s">
        <v>90</v>
      </c>
      <c r="O416" s="249"/>
      <c r="P416" s="49"/>
    </row>
    <row r="417" spans="1:17" ht="24" customHeight="1" thickBot="1" x14ac:dyDescent="0.5">
      <c r="A417" s="201"/>
      <c r="B417" s="202"/>
      <c r="C417" s="202"/>
      <c r="D417" s="206"/>
      <c r="E417" s="207"/>
      <c r="F417" s="207"/>
      <c r="G417" s="207"/>
      <c r="H417" s="207"/>
      <c r="I417" s="207"/>
      <c r="J417" s="207"/>
      <c r="K417" s="207"/>
      <c r="L417" s="207"/>
      <c r="M417" s="208"/>
      <c r="N417" s="44" t="str">
        <f>IF(K394="○","形","")</f>
        <v/>
      </c>
      <c r="O417" s="51" t="str">
        <f>IF(L394="○","学科","")</f>
        <v/>
      </c>
      <c r="P417" s="49"/>
    </row>
    <row r="418" spans="1:17" ht="16.5" customHeight="1" x14ac:dyDescent="0.45">
      <c r="A418" s="152" t="s">
        <v>79</v>
      </c>
      <c r="B418" s="153"/>
      <c r="C418" s="153"/>
      <c r="D418" s="154" t="s">
        <v>80</v>
      </c>
      <c r="E418" s="154"/>
      <c r="F418" s="154"/>
      <c r="G418" s="154"/>
      <c r="H418" s="154"/>
      <c r="I418" s="154"/>
      <c r="J418" s="154"/>
      <c r="K418" s="154"/>
      <c r="L418" s="230" t="s">
        <v>81</v>
      </c>
      <c r="M418" s="230"/>
      <c r="N418" s="230"/>
      <c r="O418" s="231"/>
      <c r="P418" s="116"/>
    </row>
    <row r="419" spans="1:17" ht="27.75" customHeight="1" thickBot="1" x14ac:dyDescent="0.5">
      <c r="A419" s="229" t="str">
        <f>IF(A401="","",A401)</f>
        <v/>
      </c>
      <c r="B419" s="155"/>
      <c r="C419" s="155"/>
      <c r="D419" s="155" t="str">
        <f>IF(D401="","",D401)</f>
        <v/>
      </c>
      <c r="E419" s="155"/>
      <c r="F419" s="155"/>
      <c r="G419" s="155"/>
      <c r="H419" s="155"/>
      <c r="I419" s="155"/>
      <c r="J419" s="155"/>
      <c r="K419" s="155"/>
      <c r="L419" s="155" t="str">
        <f>IF(L401="","",L401)</f>
        <v/>
      </c>
      <c r="M419" s="155"/>
      <c r="N419" s="155"/>
      <c r="O419" s="156"/>
      <c r="P419" s="115"/>
    </row>
    <row r="420" spans="1:17" ht="30" customHeight="1" thickBot="1" x14ac:dyDescent="0.5">
      <c r="A420" s="258" t="s">
        <v>83</v>
      </c>
      <c r="B420" s="259"/>
      <c r="C420" s="260" t="str">
        <f>IF(C408="","",C408)</f>
        <v/>
      </c>
      <c r="D420" s="261"/>
      <c r="E420" s="261"/>
      <c r="F420" s="262"/>
      <c r="G420" s="58" t="s">
        <v>84</v>
      </c>
      <c r="H420" s="260" t="str">
        <f>IF(H408="","",H408)</f>
        <v/>
      </c>
      <c r="I420" s="263"/>
      <c r="J420" s="258" t="s">
        <v>85</v>
      </c>
      <c r="K420" s="259"/>
      <c r="L420" s="264" t="str">
        <f>IF(L408="","",L408)</f>
        <v/>
      </c>
      <c r="M420" s="264"/>
      <c r="N420" s="264"/>
      <c r="O420" s="265"/>
      <c r="P420" s="122"/>
    </row>
    <row r="421" spans="1:17" ht="11.25" customHeight="1" x14ac:dyDescent="0.45">
      <c r="G421" s="243" t="s">
        <v>125</v>
      </c>
      <c r="H421" s="243"/>
      <c r="I421" s="243"/>
      <c r="Q421" s="40"/>
    </row>
    <row r="422" spans="1:17" ht="11.25" customHeight="1" x14ac:dyDescent="0.45">
      <c r="A422" s="50"/>
      <c r="B422" s="50"/>
      <c r="C422" s="50"/>
      <c r="D422" s="50"/>
      <c r="E422" s="50"/>
      <c r="F422" s="50"/>
      <c r="G422" s="243"/>
      <c r="H422" s="243"/>
      <c r="I422" s="243"/>
      <c r="J422" s="50"/>
      <c r="K422" s="50"/>
      <c r="L422" s="50"/>
      <c r="M422" s="50"/>
      <c r="N422" s="50"/>
      <c r="O422" s="50"/>
      <c r="Q422" s="40"/>
    </row>
    <row r="423" spans="1:17" ht="30" customHeight="1" x14ac:dyDescent="0.45">
      <c r="D423" s="165" t="s">
        <v>126</v>
      </c>
      <c r="E423" s="165"/>
      <c r="F423" s="165"/>
      <c r="G423" s="165"/>
      <c r="H423" s="165"/>
      <c r="I423" s="165"/>
      <c r="J423" s="165"/>
      <c r="K423" s="165"/>
      <c r="L423" s="165"/>
      <c r="Q423" s="40"/>
    </row>
    <row r="424" spans="1:17" ht="13.5" customHeight="1" x14ac:dyDescent="0.45">
      <c r="A424" s="252" t="s">
        <v>127</v>
      </c>
      <c r="B424" s="253"/>
      <c r="C424" s="97" t="s">
        <v>128</v>
      </c>
      <c r="D424" s="97"/>
      <c r="E424" s="97"/>
      <c r="F424" s="97"/>
      <c r="G424" s="98"/>
      <c r="H424" s="97" t="s">
        <v>129</v>
      </c>
      <c r="I424" s="97"/>
      <c r="J424" s="97"/>
      <c r="K424" s="97"/>
      <c r="L424" s="98"/>
      <c r="M424" s="97" t="s">
        <v>130</v>
      </c>
      <c r="N424" s="97"/>
      <c r="O424" s="98"/>
      <c r="Q424" s="40"/>
    </row>
    <row r="425" spans="1:17" ht="13.2" x14ac:dyDescent="0.45">
      <c r="A425" s="254" t="str">
        <f>D416</f>
        <v/>
      </c>
      <c r="B425" s="255"/>
      <c r="C425" s="251" t="str">
        <f>C414</f>
        <v/>
      </c>
      <c r="D425" s="243"/>
      <c r="E425" s="243" t="str">
        <f>E414</f>
        <v/>
      </c>
      <c r="F425" s="243"/>
      <c r="G425" s="244"/>
      <c r="H425" s="247" t="str">
        <f>D419</f>
        <v/>
      </c>
      <c r="I425" s="245"/>
      <c r="J425" s="245"/>
      <c r="K425" s="245"/>
      <c r="L425" s="246"/>
      <c r="O425" s="84"/>
      <c r="Q425" s="40"/>
    </row>
    <row r="426" spans="1:17" ht="13.2" x14ac:dyDescent="0.45">
      <c r="A426" s="254"/>
      <c r="B426" s="255"/>
      <c r="C426" s="251" t="str">
        <f>C415</f>
        <v/>
      </c>
      <c r="D426" s="243"/>
      <c r="E426" s="243" t="str">
        <f>E415</f>
        <v/>
      </c>
      <c r="F426" s="243"/>
      <c r="G426" s="244"/>
      <c r="H426" s="40" t="s">
        <v>131</v>
      </c>
      <c r="L426" s="84"/>
      <c r="O426" s="84"/>
      <c r="Q426" s="40"/>
    </row>
    <row r="427" spans="1:17" ht="10.5" customHeight="1" x14ac:dyDescent="0.45">
      <c r="A427" s="256"/>
      <c r="B427" s="257"/>
      <c r="C427" s="247"/>
      <c r="D427" s="245"/>
      <c r="E427" s="245"/>
      <c r="F427" s="245"/>
      <c r="G427" s="246"/>
      <c r="H427" s="247" t="str">
        <f>L419</f>
        <v/>
      </c>
      <c r="I427" s="245"/>
      <c r="J427" s="245"/>
      <c r="K427" s="245"/>
      <c r="L427" s="246"/>
      <c r="M427" s="85"/>
      <c r="N427" s="85"/>
      <c r="O427" s="83"/>
      <c r="Q427" s="40"/>
    </row>
    <row r="428" spans="1:17" ht="13.2" x14ac:dyDescent="0.45">
      <c r="A428" s="40" t="s">
        <v>132</v>
      </c>
      <c r="Q428" s="40"/>
    </row>
    <row r="429" spans="1:17" ht="13.2" x14ac:dyDescent="0.45">
      <c r="A429" s="40" t="s">
        <v>133</v>
      </c>
      <c r="Q429" s="40"/>
    </row>
    <row r="430" spans="1:17" ht="13.8" thickBot="1" x14ac:dyDescent="0.5">
      <c r="Q430" s="40"/>
    </row>
    <row r="431" spans="1:17" ht="19.8" hidden="1" thickBot="1" x14ac:dyDescent="0.5">
      <c r="A431" s="96" t="e">
        <f>#REF!</f>
        <v>#REF!</v>
      </c>
      <c r="B431" s="86"/>
      <c r="C431" s="86"/>
      <c r="D431" s="86" t="e">
        <f>#REF!</f>
        <v>#REF!</v>
      </c>
      <c r="E431" s="86"/>
      <c r="F431" s="86"/>
      <c r="G431" s="86"/>
      <c r="H431" s="86"/>
      <c r="I431" s="86"/>
      <c r="J431" s="86"/>
      <c r="K431" s="86"/>
      <c r="L431" s="86" t="e">
        <f>#REF!</f>
        <v>#REF!</v>
      </c>
      <c r="M431" s="86"/>
      <c r="N431" s="86"/>
      <c r="O431" s="87"/>
      <c r="P431" s="115"/>
    </row>
    <row r="432" spans="1:17" ht="20.399999999999999" hidden="1" thickBot="1" x14ac:dyDescent="0.5">
      <c r="A432" s="88" t="s">
        <v>83</v>
      </c>
      <c r="B432" s="89"/>
      <c r="C432" s="90" t="e">
        <f>IF(#REF!="","",#REF!)</f>
        <v>#REF!</v>
      </c>
      <c r="D432" s="91"/>
      <c r="E432" s="91"/>
      <c r="F432" s="92"/>
      <c r="G432" s="58" t="s">
        <v>84</v>
      </c>
      <c r="H432" s="90" t="e">
        <f>IF(#REF!="","",#REF!)</f>
        <v>#REF!</v>
      </c>
      <c r="I432" s="93"/>
      <c r="J432" s="88" t="s">
        <v>85</v>
      </c>
      <c r="K432" s="89"/>
      <c r="L432" s="94" t="e">
        <f>#REF!</f>
        <v>#REF!</v>
      </c>
      <c r="M432" s="94"/>
      <c r="N432" s="94"/>
      <c r="O432" s="95"/>
      <c r="P432" s="122"/>
    </row>
    <row r="433" spans="1:16" ht="19.2" x14ac:dyDescent="0.45">
      <c r="A433" s="309" t="s">
        <v>135</v>
      </c>
      <c r="B433" s="310"/>
      <c r="C433" s="310"/>
      <c r="D433" s="310"/>
      <c r="E433" s="310"/>
      <c r="F433" s="310"/>
      <c r="G433" s="310"/>
      <c r="H433" s="310"/>
      <c r="I433" s="310"/>
      <c r="J433" s="310"/>
      <c r="K433" s="310"/>
      <c r="L433" s="310"/>
      <c r="M433" s="310"/>
      <c r="N433" s="310"/>
      <c r="O433" s="310"/>
      <c r="P433" s="123"/>
    </row>
    <row r="434" spans="1:16" ht="19.2" x14ac:dyDescent="0.45"/>
    <row r="435" spans="1:16" ht="19.2" x14ac:dyDescent="0.45"/>
    <row r="436" spans="1:16" ht="19.2" x14ac:dyDescent="0.45"/>
    <row r="437" spans="1:16" ht="19.2" x14ac:dyDescent="0.45"/>
    <row r="438" spans="1:16" ht="19.2" x14ac:dyDescent="0.45"/>
    <row r="439" spans="1:16" ht="19.2" x14ac:dyDescent="0.45"/>
    <row r="440" spans="1:16" ht="19.2" x14ac:dyDescent="0.45"/>
    <row r="441" spans="1:16" ht="19.2" x14ac:dyDescent="0.45"/>
    <row r="442" spans="1:16" ht="19.2" x14ac:dyDescent="0.45"/>
    <row r="443" spans="1:16" ht="19.2" x14ac:dyDescent="0.45"/>
    <row r="444" spans="1:16" ht="19.2" x14ac:dyDescent="0.45"/>
    <row r="445" spans="1:16" ht="19.2" x14ac:dyDescent="0.45"/>
    <row r="446" spans="1:16" ht="19.2" x14ac:dyDescent="0.45"/>
    <row r="447" spans="1:16" ht="19.2" x14ac:dyDescent="0.45"/>
    <row r="448" spans="1:16" ht="19.2" x14ac:dyDescent="0.45"/>
    <row r="449" ht="19.2" x14ac:dyDescent="0.45"/>
    <row r="450" ht="19.2" x14ac:dyDescent="0.45"/>
    <row r="451" ht="19.2" x14ac:dyDescent="0.45"/>
    <row r="452" ht="19.2" x14ac:dyDescent="0.45"/>
    <row r="453" ht="19.2" x14ac:dyDescent="0.45"/>
    <row r="454" ht="19.2" x14ac:dyDescent="0.45"/>
    <row r="455" ht="19.2" x14ac:dyDescent="0.45"/>
    <row r="456" ht="19.2" x14ac:dyDescent="0.45"/>
    <row r="457" ht="19.2" x14ac:dyDescent="0.45"/>
    <row r="458" ht="19.2" x14ac:dyDescent="0.45"/>
    <row r="459" ht="19.2" x14ac:dyDescent="0.45"/>
    <row r="460" ht="19.2" x14ac:dyDescent="0.45"/>
    <row r="461" ht="19.2" x14ac:dyDescent="0.45"/>
    <row r="462" ht="19.2" x14ac:dyDescent="0.45"/>
    <row r="463" ht="19.2" x14ac:dyDescent="0.45"/>
    <row r="464" ht="19.2" x14ac:dyDescent="0.45"/>
    <row r="465" ht="19.2" x14ac:dyDescent="0.45"/>
    <row r="466" ht="19.2" x14ac:dyDescent="0.45"/>
    <row r="467" ht="19.2" x14ac:dyDescent="0.45"/>
    <row r="468" ht="19.2" x14ac:dyDescent="0.45"/>
    <row r="469" ht="19.2" x14ac:dyDescent="0.45"/>
    <row r="470" ht="19.2" x14ac:dyDescent="0.45"/>
    <row r="471" ht="19.2" x14ac:dyDescent="0.45"/>
    <row r="472" ht="19.2" x14ac:dyDescent="0.45"/>
    <row r="473" ht="19.2" x14ac:dyDescent="0.45"/>
    <row r="474" ht="19.2" x14ac:dyDescent="0.45"/>
    <row r="475" ht="19.2" x14ac:dyDescent="0.45"/>
    <row r="476" ht="19.2" x14ac:dyDescent="0.45"/>
    <row r="477" ht="19.2" x14ac:dyDescent="0.45"/>
    <row r="478" ht="19.2" x14ac:dyDescent="0.45"/>
    <row r="479" ht="19.2" x14ac:dyDescent="0.45"/>
    <row r="480" ht="19.2" x14ac:dyDescent="0.45"/>
    <row r="481" ht="19.2" x14ac:dyDescent="0.45"/>
    <row r="482" ht="19.2" x14ac:dyDescent="0.45"/>
    <row r="483" ht="19.2" x14ac:dyDescent="0.45"/>
    <row r="484" ht="19.2" x14ac:dyDescent="0.45"/>
    <row r="485" ht="19.2" x14ac:dyDescent="0.45"/>
    <row r="486" ht="19.2" x14ac:dyDescent="0.45"/>
    <row r="487" ht="19.2" x14ac:dyDescent="0.45"/>
    <row r="488" ht="19.2" x14ac:dyDescent="0.45"/>
    <row r="489" ht="19.2" x14ac:dyDescent="0.45"/>
    <row r="490" ht="19.2" x14ac:dyDescent="0.45"/>
    <row r="491" ht="19.2" x14ac:dyDescent="0.45"/>
    <row r="492" ht="19.2" x14ac:dyDescent="0.45"/>
    <row r="493" ht="19.2" x14ac:dyDescent="0.45"/>
    <row r="494" ht="19.2" x14ac:dyDescent="0.45"/>
    <row r="495" ht="19.2" x14ac:dyDescent="0.45"/>
    <row r="496" ht="19.2" x14ac:dyDescent="0.45"/>
    <row r="497" ht="19.2" x14ac:dyDescent="0.45"/>
    <row r="498" ht="19.2" x14ac:dyDescent="0.45"/>
    <row r="499" ht="19.2" x14ac:dyDescent="0.45"/>
    <row r="500" ht="19.2" x14ac:dyDescent="0.45"/>
    <row r="501" ht="19.2" x14ac:dyDescent="0.45"/>
    <row r="502" ht="19.2" x14ac:dyDescent="0.45"/>
    <row r="503" ht="19.2" x14ac:dyDescent="0.45"/>
    <row r="504" ht="19.2" x14ac:dyDescent="0.45"/>
    <row r="505" ht="19.2" x14ac:dyDescent="0.45"/>
    <row r="506" ht="19.2" x14ac:dyDescent="0.45"/>
    <row r="507" ht="19.2" x14ac:dyDescent="0.45"/>
    <row r="508" ht="19.2" x14ac:dyDescent="0.45"/>
    <row r="509" ht="19.2" x14ac:dyDescent="0.45"/>
    <row r="510" ht="19.2" x14ac:dyDescent="0.45"/>
    <row r="511" ht="19.2" x14ac:dyDescent="0.45"/>
    <row r="512" ht="19.2" x14ac:dyDescent="0.45"/>
    <row r="513" ht="19.2" x14ac:dyDescent="0.45"/>
    <row r="514" ht="19.2" x14ac:dyDescent="0.45"/>
    <row r="515" ht="19.2" x14ac:dyDescent="0.45"/>
    <row r="516" ht="19.2" x14ac:dyDescent="0.45"/>
    <row r="517" ht="19.2" x14ac:dyDescent="0.45"/>
    <row r="518" ht="19.2" x14ac:dyDescent="0.45"/>
    <row r="519" ht="19.2" x14ac:dyDescent="0.45"/>
    <row r="520" ht="19.2" x14ac:dyDescent="0.45"/>
    <row r="521" ht="19.2" x14ac:dyDescent="0.45"/>
    <row r="522" ht="19.2" x14ac:dyDescent="0.45"/>
    <row r="523" ht="19.2" x14ac:dyDescent="0.45"/>
    <row r="524" ht="19.2" x14ac:dyDescent="0.45"/>
    <row r="525" ht="19.2" x14ac:dyDescent="0.45"/>
    <row r="526" ht="19.2" x14ac:dyDescent="0.45"/>
    <row r="527" ht="19.2" x14ac:dyDescent="0.45"/>
    <row r="528" ht="19.2" x14ac:dyDescent="0.45"/>
    <row r="529" ht="19.2" x14ac:dyDescent="0.45"/>
    <row r="530" ht="19.2" x14ac:dyDescent="0.45"/>
    <row r="531" ht="19.2" x14ac:dyDescent="0.45"/>
    <row r="532" ht="19.2" x14ac:dyDescent="0.45"/>
    <row r="533" ht="19.2" x14ac:dyDescent="0.45"/>
    <row r="534" ht="19.2" x14ac:dyDescent="0.45"/>
    <row r="535" ht="19.2" x14ac:dyDescent="0.45"/>
    <row r="536" ht="19.2" x14ac:dyDescent="0.45"/>
    <row r="537" ht="19.2" x14ac:dyDescent="0.45"/>
    <row r="538" ht="19.2" x14ac:dyDescent="0.45"/>
    <row r="539" ht="19.2" x14ac:dyDescent="0.45"/>
    <row r="540" ht="19.2" x14ac:dyDescent="0.45"/>
    <row r="541" ht="19.2" x14ac:dyDescent="0.45"/>
    <row r="542" ht="19.2" x14ac:dyDescent="0.45"/>
    <row r="543" ht="19.2" x14ac:dyDescent="0.45"/>
    <row r="544" ht="19.2" x14ac:dyDescent="0.45"/>
    <row r="545" ht="19.2" x14ac:dyDescent="0.45"/>
    <row r="546" ht="19.2" x14ac:dyDescent="0.45"/>
    <row r="547" ht="19.2" x14ac:dyDescent="0.45"/>
    <row r="548" ht="19.2" x14ac:dyDescent="0.45"/>
    <row r="549" ht="19.2" x14ac:dyDescent="0.45"/>
    <row r="550" ht="19.2" x14ac:dyDescent="0.45"/>
    <row r="551" ht="19.2" x14ac:dyDescent="0.45"/>
    <row r="552" ht="19.2" x14ac:dyDescent="0.45"/>
    <row r="553" ht="19.2" x14ac:dyDescent="0.45"/>
    <row r="554" ht="19.2" x14ac:dyDescent="0.45"/>
    <row r="555" ht="19.2" x14ac:dyDescent="0.45"/>
    <row r="556" ht="19.2" x14ac:dyDescent="0.45"/>
    <row r="557" ht="19.2" x14ac:dyDescent="0.45"/>
    <row r="558" ht="19.2" x14ac:dyDescent="0.45"/>
    <row r="559" ht="19.2" x14ac:dyDescent="0.45"/>
    <row r="560" ht="19.2" x14ac:dyDescent="0.45"/>
    <row r="561" ht="19.2" x14ac:dyDescent="0.45"/>
    <row r="562" ht="19.2" x14ac:dyDescent="0.45"/>
    <row r="563" ht="19.2" x14ac:dyDescent="0.45"/>
    <row r="564" ht="19.2" x14ac:dyDescent="0.45"/>
    <row r="565" ht="19.2" x14ac:dyDescent="0.45"/>
    <row r="566" ht="19.2" x14ac:dyDescent="0.45"/>
    <row r="567" ht="19.2" x14ac:dyDescent="0.45"/>
    <row r="568" ht="19.2" x14ac:dyDescent="0.45"/>
    <row r="569" ht="19.2" x14ac:dyDescent="0.45"/>
    <row r="570" ht="19.2" x14ac:dyDescent="0.45"/>
    <row r="571" ht="19.2" x14ac:dyDescent="0.45"/>
    <row r="572" ht="19.2" x14ac:dyDescent="0.45"/>
    <row r="573" ht="19.2" x14ac:dyDescent="0.45"/>
    <row r="574" ht="19.2" x14ac:dyDescent="0.45"/>
    <row r="575" ht="19.2" x14ac:dyDescent="0.45"/>
    <row r="576" ht="19.2" x14ac:dyDescent="0.45"/>
    <row r="577" ht="19.2" x14ac:dyDescent="0.45"/>
    <row r="578" ht="19.2" x14ac:dyDescent="0.45"/>
    <row r="579" ht="19.2" x14ac:dyDescent="0.45"/>
    <row r="580" ht="19.2" x14ac:dyDescent="0.45"/>
    <row r="581" ht="19.2" x14ac:dyDescent="0.45"/>
    <row r="582" ht="19.2" x14ac:dyDescent="0.45"/>
    <row r="583" ht="19.2" x14ac:dyDescent="0.45"/>
    <row r="584" ht="19.2" x14ac:dyDescent="0.45"/>
    <row r="585" ht="19.2" x14ac:dyDescent="0.45"/>
    <row r="586" ht="19.2" x14ac:dyDescent="0.45"/>
    <row r="587" ht="19.2" x14ac:dyDescent="0.45"/>
    <row r="588" ht="19.2" x14ac:dyDescent="0.45"/>
    <row r="589" ht="19.2" x14ac:dyDescent="0.45"/>
    <row r="590" ht="19.2" x14ac:dyDescent="0.45"/>
    <row r="591" ht="19.2" x14ac:dyDescent="0.45"/>
    <row r="592" ht="19.2" x14ac:dyDescent="0.45"/>
    <row r="593" ht="19.2" x14ac:dyDescent="0.45"/>
    <row r="594" ht="19.2" x14ac:dyDescent="0.45"/>
    <row r="595" ht="19.2" x14ac:dyDescent="0.45"/>
    <row r="596" ht="19.2" x14ac:dyDescent="0.45"/>
    <row r="597" ht="19.2" x14ac:dyDescent="0.45"/>
    <row r="598" ht="19.2" x14ac:dyDescent="0.45"/>
    <row r="599" ht="19.2" x14ac:dyDescent="0.45"/>
    <row r="600" ht="19.2" x14ac:dyDescent="0.45"/>
    <row r="601" ht="19.2" x14ac:dyDescent="0.45"/>
    <row r="602" ht="19.2" x14ac:dyDescent="0.45"/>
    <row r="603" ht="19.2" x14ac:dyDescent="0.45"/>
    <row r="604" ht="19.2" x14ac:dyDescent="0.45"/>
    <row r="605" ht="19.2" x14ac:dyDescent="0.45"/>
    <row r="606" ht="19.2" x14ac:dyDescent="0.45"/>
    <row r="607" ht="19.2" x14ac:dyDescent="0.45"/>
    <row r="608" ht="19.2" x14ac:dyDescent="0.45"/>
    <row r="609" ht="19.2" x14ac:dyDescent="0.45"/>
    <row r="610" ht="19.2" x14ac:dyDescent="0.45"/>
    <row r="611" ht="19.2" x14ac:dyDescent="0.45"/>
    <row r="612" ht="19.2" x14ac:dyDescent="0.45"/>
    <row r="613" ht="19.2" x14ac:dyDescent="0.45"/>
    <row r="614" ht="19.2" x14ac:dyDescent="0.45"/>
    <row r="615" ht="19.2" x14ac:dyDescent="0.45"/>
    <row r="616" ht="19.2" x14ac:dyDescent="0.45"/>
    <row r="617" ht="19.2" x14ac:dyDescent="0.45"/>
    <row r="618" ht="19.2" x14ac:dyDescent="0.45"/>
    <row r="619" ht="19.2" x14ac:dyDescent="0.45"/>
    <row r="620" ht="19.2" x14ac:dyDescent="0.45"/>
    <row r="621" ht="19.2" x14ac:dyDescent="0.45"/>
    <row r="622" ht="19.2" x14ac:dyDescent="0.45"/>
    <row r="623" ht="19.2" x14ac:dyDescent="0.45"/>
    <row r="624" ht="19.2" x14ac:dyDescent="0.45"/>
    <row r="625" ht="19.2" x14ac:dyDescent="0.45"/>
    <row r="626" ht="19.2" x14ac:dyDescent="0.45"/>
    <row r="627" ht="19.2" x14ac:dyDescent="0.45"/>
    <row r="628" ht="19.2" x14ac:dyDescent="0.45"/>
    <row r="629" ht="19.2" x14ac:dyDescent="0.45"/>
    <row r="630" ht="19.2" x14ac:dyDescent="0.45"/>
    <row r="631" ht="19.2" x14ac:dyDescent="0.45"/>
    <row r="632" ht="19.2" x14ac:dyDescent="0.45"/>
    <row r="633" ht="19.2" x14ac:dyDescent="0.45"/>
    <row r="634" ht="19.2" x14ac:dyDescent="0.45"/>
    <row r="635" ht="19.2" x14ac:dyDescent="0.45"/>
    <row r="636" ht="19.2" x14ac:dyDescent="0.45"/>
    <row r="637" ht="19.2" x14ac:dyDescent="0.45"/>
    <row r="638" ht="19.2" x14ac:dyDescent="0.45"/>
    <row r="639" ht="19.2" x14ac:dyDescent="0.45"/>
    <row r="640" ht="19.2" x14ac:dyDescent="0.45"/>
    <row r="641" ht="19.2" x14ac:dyDescent="0.45"/>
    <row r="642" ht="19.2" x14ac:dyDescent="0.45"/>
    <row r="643" ht="19.2" x14ac:dyDescent="0.45"/>
    <row r="644" ht="19.2" x14ac:dyDescent="0.45"/>
    <row r="645" ht="19.2" x14ac:dyDescent="0.45"/>
    <row r="646" ht="19.2" x14ac:dyDescent="0.45"/>
    <row r="647" ht="19.2" x14ac:dyDescent="0.45"/>
    <row r="648" ht="19.2" x14ac:dyDescent="0.45"/>
    <row r="649" ht="19.2" x14ac:dyDescent="0.45"/>
    <row r="650" ht="19.2" x14ac:dyDescent="0.45"/>
    <row r="651" ht="19.2" x14ac:dyDescent="0.45"/>
    <row r="652" ht="19.2" x14ac:dyDescent="0.45"/>
    <row r="653" ht="19.2" x14ac:dyDescent="0.45"/>
    <row r="654" ht="19.2" x14ac:dyDescent="0.45"/>
    <row r="655" ht="19.2" x14ac:dyDescent="0.45"/>
    <row r="656" ht="19.2" x14ac:dyDescent="0.45"/>
    <row r="657" ht="19.2" x14ac:dyDescent="0.45"/>
    <row r="658" ht="19.2" x14ac:dyDescent="0.45"/>
    <row r="659" ht="19.2" x14ac:dyDescent="0.45"/>
    <row r="660" ht="19.2" x14ac:dyDescent="0.45"/>
    <row r="661" ht="19.2" x14ac:dyDescent="0.45"/>
    <row r="662" ht="19.2" x14ac:dyDescent="0.45"/>
    <row r="663" ht="19.2" x14ac:dyDescent="0.45"/>
    <row r="664" ht="19.2" x14ac:dyDescent="0.45"/>
    <row r="665" ht="19.2" x14ac:dyDescent="0.45"/>
    <row r="666" ht="19.2" x14ac:dyDescent="0.45"/>
    <row r="667" ht="19.2" x14ac:dyDescent="0.45"/>
    <row r="668" ht="19.2" x14ac:dyDescent="0.45"/>
    <row r="669" ht="19.2" x14ac:dyDescent="0.45"/>
    <row r="670" ht="19.2" x14ac:dyDescent="0.45"/>
    <row r="671" ht="19.2" x14ac:dyDescent="0.45"/>
    <row r="672" ht="19.2" x14ac:dyDescent="0.45"/>
    <row r="673" ht="19.2" x14ac:dyDescent="0.45"/>
    <row r="674" ht="19.2" x14ac:dyDescent="0.45"/>
    <row r="675" ht="19.2" x14ac:dyDescent="0.45"/>
    <row r="676" ht="19.2" x14ac:dyDescent="0.45"/>
    <row r="677" ht="19.2" x14ac:dyDescent="0.45"/>
    <row r="678" ht="19.2" x14ac:dyDescent="0.45"/>
    <row r="679" ht="19.2" x14ac:dyDescent="0.45"/>
    <row r="680" ht="19.2" x14ac:dyDescent="0.45"/>
    <row r="681" ht="19.2" x14ac:dyDescent="0.45"/>
    <row r="682" ht="19.2" x14ac:dyDescent="0.45"/>
    <row r="683" ht="19.2" x14ac:dyDescent="0.45"/>
    <row r="684" ht="19.2" x14ac:dyDescent="0.45"/>
    <row r="685" ht="19.2" x14ac:dyDescent="0.45"/>
    <row r="686" ht="19.2" x14ac:dyDescent="0.45"/>
    <row r="687" ht="19.2" x14ac:dyDescent="0.45"/>
    <row r="688" ht="19.2" x14ac:dyDescent="0.45"/>
    <row r="689" ht="19.2" x14ac:dyDescent="0.45"/>
    <row r="690" ht="19.2" x14ac:dyDescent="0.45"/>
    <row r="691" ht="19.2" x14ac:dyDescent="0.45"/>
    <row r="692" ht="19.2" x14ac:dyDescent="0.45"/>
    <row r="693" ht="19.2" x14ac:dyDescent="0.45"/>
    <row r="694" ht="19.2" x14ac:dyDescent="0.45"/>
    <row r="695" ht="19.2" x14ac:dyDescent="0.45"/>
    <row r="696" ht="19.2" x14ac:dyDescent="0.45"/>
    <row r="697" ht="19.2" x14ac:dyDescent="0.45"/>
    <row r="698" ht="19.2" x14ac:dyDescent="0.45"/>
    <row r="699" ht="19.2" x14ac:dyDescent="0.45"/>
    <row r="700" ht="19.2" x14ac:dyDescent="0.45"/>
    <row r="701" ht="19.2" x14ac:dyDescent="0.45"/>
    <row r="702" ht="19.2" x14ac:dyDescent="0.45"/>
    <row r="703" ht="19.2" x14ac:dyDescent="0.45"/>
    <row r="704" ht="19.2" x14ac:dyDescent="0.45"/>
    <row r="705" ht="19.2" x14ac:dyDescent="0.45"/>
    <row r="706" ht="19.2" x14ac:dyDescent="0.45"/>
    <row r="707" ht="19.2" x14ac:dyDescent="0.45"/>
    <row r="708" ht="19.2" x14ac:dyDescent="0.45"/>
    <row r="709" ht="19.2" x14ac:dyDescent="0.45"/>
    <row r="710" ht="19.2" x14ac:dyDescent="0.45"/>
  </sheetData>
  <protectedRanges>
    <protectedRange sqref="M7:P7 M50:P50 M93:P93 M136:P136 M179:P179 M222:P222 M265:P265 M308:P308 M351:P351 M394:P394" name="範囲3"/>
    <protectedRange sqref="K351:L351 K394:L394 K265:L265 K308:L308 K179:L179 K222:L222 K93:L93 K136:L136 K7:L7 K50:L50" name="範囲2"/>
    <protectedRange sqref="P3" name="範囲1"/>
    <protectedRange sqref="P46" name="範囲1_1"/>
    <protectedRange sqref="K46:O46" name="範囲1_12"/>
    <protectedRange sqref="P89" name="範囲1_2"/>
    <protectedRange sqref="K89:O89" name="範囲1_12_1"/>
    <protectedRange sqref="P132" name="範囲1_3"/>
    <protectedRange sqref="K132:O132" name="範囲1_12_2"/>
    <protectedRange sqref="P175" name="範囲1_4"/>
    <protectedRange sqref="K175:O175" name="範囲1_12_3"/>
    <protectedRange sqref="P218" name="範囲1_5"/>
    <protectedRange sqref="K218:O218" name="範囲1_12_4"/>
    <protectedRange sqref="P261" name="範囲1_6"/>
    <protectedRange sqref="K261:O261" name="範囲1_12_5"/>
    <protectedRange sqref="P304" name="範囲1_7"/>
    <protectedRange sqref="K304:O304" name="範囲1_12_6"/>
    <protectedRange sqref="P347" name="範囲1_8"/>
    <protectedRange sqref="K347:O347" name="範囲1_12_7"/>
    <protectedRange sqref="P390" name="範囲1_9"/>
    <protectedRange sqref="K390:O390" name="範囲1_12_8"/>
    <protectedRange sqref="K3:O3" name="範囲1_10"/>
    <protectedRange sqref="C21:P21" name="範囲10_1"/>
    <protectedRange sqref="G16" name="範囲9_1"/>
    <protectedRange sqref="A14:P15" name="範囲8_2_1"/>
    <protectedRange sqref="I11" name="範囲7_1"/>
    <protectedRange sqref="B12:G12" name="範囲6_1"/>
    <protectedRange sqref="B11:H11" name="範囲5_1"/>
    <protectedRange sqref="A9:K9" name="範囲4_1"/>
    <protectedRange sqref="C64:P64" name="範囲10_1_1"/>
    <protectedRange sqref="G59" name="範囲9_1_1"/>
    <protectedRange sqref="A57:P58" name="範囲8_2_2"/>
    <protectedRange sqref="I54" name="範囲7_1_1"/>
    <protectedRange sqref="B55:G55" name="範囲6_1_1"/>
    <protectedRange sqref="B54:H54" name="範囲5_1_1"/>
    <protectedRange sqref="A52:K52" name="範囲4_1_1"/>
    <protectedRange sqref="C107:P107" name="範囲10_1_2"/>
    <protectedRange sqref="G102" name="範囲9_1_2"/>
    <protectedRange sqref="A100:P101" name="範囲8_2_3"/>
    <protectedRange sqref="I97" name="範囲7_1_2"/>
    <protectedRange sqref="B98:G98" name="範囲6_1_2"/>
    <protectedRange sqref="B97:H97" name="範囲5_1_2"/>
    <protectedRange sqref="A95:K95" name="範囲4_1_2"/>
    <protectedRange sqref="C150:P150" name="範囲10_1_3"/>
    <protectedRange sqref="G145" name="範囲9_1_3"/>
    <protectedRange sqref="A143:P144" name="範囲8_2_4"/>
    <protectedRange sqref="I140" name="範囲7_1_3"/>
    <protectedRange sqref="B141:G141" name="範囲6_1_3"/>
    <protectedRange sqref="B140:H140" name="範囲5_1_3"/>
    <protectedRange sqref="A138:K138" name="範囲4_1_3"/>
    <protectedRange sqref="C193:P193" name="範囲10_1_4"/>
    <protectedRange sqref="G188" name="範囲9_1_4"/>
    <protectedRange sqref="A186:P187" name="範囲8_2_5"/>
    <protectedRange sqref="I183" name="範囲7_1_4"/>
    <protectedRange sqref="B184:G184" name="範囲6_1_4"/>
    <protectedRange sqref="B183:H183" name="範囲5_1_4"/>
    <protectedRange sqref="A181:K181" name="範囲4_1_4"/>
    <protectedRange sqref="C236:P236" name="範囲10_1_5"/>
    <protectedRange sqref="G231" name="範囲9_1_5"/>
    <protectedRange sqref="A229:P230" name="範囲8_2_6"/>
    <protectedRange sqref="I226" name="範囲7_1_5"/>
    <protectedRange sqref="B227:G227" name="範囲6_1_5"/>
    <protectedRange sqref="B226:H226" name="範囲5_1_5"/>
    <protectedRange sqref="A224:K224" name="範囲4_1_5"/>
    <protectedRange sqref="C279:P279" name="範囲10_1_6"/>
    <protectedRange sqref="G274" name="範囲9_1_6"/>
    <protectedRange sqref="A272:P273" name="範囲8_2_7"/>
    <protectedRange sqref="I269" name="範囲7_1_6"/>
    <protectedRange sqref="B270:G270" name="範囲6_1_6"/>
    <protectedRange sqref="B269:H269" name="範囲5_1_6"/>
    <protectedRange sqref="A267:K267" name="範囲4_1_6"/>
    <protectedRange sqref="C322:P322" name="範囲10_1_7"/>
    <protectedRange sqref="G317" name="範囲9_1_7"/>
    <protectedRange sqref="A315:P316" name="範囲8_2_8"/>
    <protectedRange sqref="I312" name="範囲7_1_7"/>
    <protectedRange sqref="B313:G313" name="範囲6_1_7"/>
    <protectedRange sqref="B312:H312" name="範囲5_1_7"/>
    <protectedRange sqref="A310:K310" name="範囲4_1_7"/>
    <protectedRange sqref="C365:P365" name="範囲10_1_8"/>
    <protectedRange sqref="G360" name="範囲9_1_8"/>
    <protectedRange sqref="A358:P359" name="範囲8_2_9"/>
    <protectedRange sqref="I355" name="範囲7_1_8"/>
    <protectedRange sqref="B356:G356" name="範囲6_1_8"/>
    <protectedRange sqref="B355:H355" name="範囲5_1_8"/>
    <protectedRange sqref="A353:K353" name="範囲4_1_8"/>
    <protectedRange sqref="C408:P408" name="範囲10_1_9"/>
    <protectedRange sqref="G403" name="範囲9_1_9"/>
    <protectedRange sqref="A401:P402" name="範囲8_2_10"/>
    <protectedRange sqref="I398" name="範囲7_1_9"/>
    <protectedRange sqref="B399:G399" name="範囲6_1_9"/>
    <protectedRange sqref="B398:H398" name="範囲5_1_9"/>
    <protectedRange sqref="A396:K396" name="範囲4_1_9"/>
  </protectedRanges>
  <mergeCells count="1041">
    <mergeCell ref="A5:C5"/>
    <mergeCell ref="D5:E5"/>
    <mergeCell ref="F5:H5"/>
    <mergeCell ref="I5:J5"/>
    <mergeCell ref="M6:O6"/>
    <mergeCell ref="C1:M1"/>
    <mergeCell ref="A3:B3"/>
    <mergeCell ref="C3:E3"/>
    <mergeCell ref="I3:J3"/>
    <mergeCell ref="K3:O3"/>
    <mergeCell ref="A4:B4"/>
    <mergeCell ref="C4:E4"/>
    <mergeCell ref="K5:M5"/>
    <mergeCell ref="N5:O5"/>
    <mergeCell ref="A10:E10"/>
    <mergeCell ref="F10:G10"/>
    <mergeCell ref="I10:M10"/>
    <mergeCell ref="N10:O10"/>
    <mergeCell ref="B11:C11"/>
    <mergeCell ref="D11:E11"/>
    <mergeCell ref="F11:G11"/>
    <mergeCell ref="I11:M12"/>
    <mergeCell ref="N11:O12"/>
    <mergeCell ref="B12:C12"/>
    <mergeCell ref="M7:O7"/>
    <mergeCell ref="A8:C8"/>
    <mergeCell ref="D8:G8"/>
    <mergeCell ref="H8:K8"/>
    <mergeCell ref="L8:O8"/>
    <mergeCell ref="A9:C9"/>
    <mergeCell ref="D9:G9"/>
    <mergeCell ref="H9:K9"/>
    <mergeCell ref="L9:O9"/>
    <mergeCell ref="B18:C18"/>
    <mergeCell ref="E18:F18"/>
    <mergeCell ref="H18:I18"/>
    <mergeCell ref="N18:O18"/>
    <mergeCell ref="B19:C19"/>
    <mergeCell ref="K19:O19"/>
    <mergeCell ref="A16:F16"/>
    <mergeCell ref="G16:H16"/>
    <mergeCell ref="I16:L16"/>
    <mergeCell ref="M16:O16"/>
    <mergeCell ref="B17:C17"/>
    <mergeCell ref="E17:I17"/>
    <mergeCell ref="K17:L17"/>
    <mergeCell ref="N17:O17"/>
    <mergeCell ref="D12:E12"/>
    <mergeCell ref="F12:G12"/>
    <mergeCell ref="A13:C13"/>
    <mergeCell ref="D13:K13"/>
    <mergeCell ref="L13:O13"/>
    <mergeCell ref="A14:C14"/>
    <mergeCell ref="D14:K14"/>
    <mergeCell ref="L14:O14"/>
    <mergeCell ref="G23:I24"/>
    <mergeCell ref="D25:L25"/>
    <mergeCell ref="I26:J26"/>
    <mergeCell ref="K26:O26"/>
    <mergeCell ref="A27:B27"/>
    <mergeCell ref="C27:D27"/>
    <mergeCell ref="E27:F27"/>
    <mergeCell ref="G27:I27"/>
    <mergeCell ref="J27:O27"/>
    <mergeCell ref="B20:C20"/>
    <mergeCell ref="E20:F20"/>
    <mergeCell ref="H20:I20"/>
    <mergeCell ref="N20:O20"/>
    <mergeCell ref="A21:B21"/>
    <mergeCell ref="C21:F21"/>
    <mergeCell ref="H21:I21"/>
    <mergeCell ref="J21:K21"/>
    <mergeCell ref="L21:O21"/>
    <mergeCell ref="A33:B33"/>
    <mergeCell ref="C33:F33"/>
    <mergeCell ref="H33:I33"/>
    <mergeCell ref="J33:K33"/>
    <mergeCell ref="L33:O33"/>
    <mergeCell ref="G34:I35"/>
    <mergeCell ref="A31:C31"/>
    <mergeCell ref="D31:K31"/>
    <mergeCell ref="L31:O31"/>
    <mergeCell ref="A32:C32"/>
    <mergeCell ref="D32:K32"/>
    <mergeCell ref="L32:O32"/>
    <mergeCell ref="A28:B28"/>
    <mergeCell ref="C28:D28"/>
    <mergeCell ref="E28:F28"/>
    <mergeCell ref="G28:I28"/>
    <mergeCell ref="J28:O28"/>
    <mergeCell ref="A29:C30"/>
    <mergeCell ref="D29:M30"/>
    <mergeCell ref="N29:O29"/>
    <mergeCell ref="A48:C48"/>
    <mergeCell ref="D48:E48"/>
    <mergeCell ref="F48:H48"/>
    <mergeCell ref="I48:J48"/>
    <mergeCell ref="M49:O49"/>
    <mergeCell ref="C44:M44"/>
    <mergeCell ref="A46:B46"/>
    <mergeCell ref="C46:E46"/>
    <mergeCell ref="I46:J46"/>
    <mergeCell ref="K46:O46"/>
    <mergeCell ref="A47:B47"/>
    <mergeCell ref="C47:E47"/>
    <mergeCell ref="K48:M48"/>
    <mergeCell ref="N48:O48"/>
    <mergeCell ref="D36:L36"/>
    <mergeCell ref="A37:B37"/>
    <mergeCell ref="A38:B40"/>
    <mergeCell ref="C38:D38"/>
    <mergeCell ref="E38:G38"/>
    <mergeCell ref="H38:L38"/>
    <mergeCell ref="C39:D40"/>
    <mergeCell ref="E39:G40"/>
    <mergeCell ref="H40:L40"/>
    <mergeCell ref="A53:E53"/>
    <mergeCell ref="F53:G53"/>
    <mergeCell ref="I53:M53"/>
    <mergeCell ref="N53:O53"/>
    <mergeCell ref="B54:C54"/>
    <mergeCell ref="D54:E54"/>
    <mergeCell ref="F54:G54"/>
    <mergeCell ref="I54:M55"/>
    <mergeCell ref="N54:O55"/>
    <mergeCell ref="B55:C55"/>
    <mergeCell ref="M50:O50"/>
    <mergeCell ref="A51:C51"/>
    <mergeCell ref="D51:G51"/>
    <mergeCell ref="H51:K51"/>
    <mergeCell ref="L51:O51"/>
    <mergeCell ref="A52:C52"/>
    <mergeCell ref="D52:G52"/>
    <mergeCell ref="H52:K52"/>
    <mergeCell ref="L52:O52"/>
    <mergeCell ref="B61:C61"/>
    <mergeCell ref="E61:F61"/>
    <mergeCell ref="H61:I61"/>
    <mergeCell ref="N61:O61"/>
    <mergeCell ref="B62:C62"/>
    <mergeCell ref="K62:O62"/>
    <mergeCell ref="A59:F59"/>
    <mergeCell ref="G59:H59"/>
    <mergeCell ref="I59:L59"/>
    <mergeCell ref="M59:O59"/>
    <mergeCell ref="B60:C60"/>
    <mergeCell ref="E60:I60"/>
    <mergeCell ref="K60:L60"/>
    <mergeCell ref="N60:O60"/>
    <mergeCell ref="D55:E55"/>
    <mergeCell ref="F55:G55"/>
    <mergeCell ref="A56:C56"/>
    <mergeCell ref="D56:K56"/>
    <mergeCell ref="L56:O56"/>
    <mergeCell ref="A57:C57"/>
    <mergeCell ref="D57:K57"/>
    <mergeCell ref="L57:O57"/>
    <mergeCell ref="G66:I67"/>
    <mergeCell ref="D68:L68"/>
    <mergeCell ref="I69:J69"/>
    <mergeCell ref="K69:O69"/>
    <mergeCell ref="A70:B70"/>
    <mergeCell ref="C70:D70"/>
    <mergeCell ref="E70:F70"/>
    <mergeCell ref="G70:I70"/>
    <mergeCell ref="J70:O70"/>
    <mergeCell ref="B63:C63"/>
    <mergeCell ref="E63:F63"/>
    <mergeCell ref="H63:I63"/>
    <mergeCell ref="N63:O63"/>
    <mergeCell ref="A64:B64"/>
    <mergeCell ref="C64:F64"/>
    <mergeCell ref="H64:I64"/>
    <mergeCell ref="J64:K64"/>
    <mergeCell ref="L64:O64"/>
    <mergeCell ref="A76:B76"/>
    <mergeCell ref="C76:F76"/>
    <mergeCell ref="H76:I76"/>
    <mergeCell ref="J76:K76"/>
    <mergeCell ref="L76:O76"/>
    <mergeCell ref="G77:I78"/>
    <mergeCell ref="A74:C74"/>
    <mergeCell ref="D74:K74"/>
    <mergeCell ref="L74:O74"/>
    <mergeCell ref="A75:C75"/>
    <mergeCell ref="D75:K75"/>
    <mergeCell ref="L75:O75"/>
    <mergeCell ref="A71:B71"/>
    <mergeCell ref="C71:D71"/>
    <mergeCell ref="E71:F71"/>
    <mergeCell ref="G71:I71"/>
    <mergeCell ref="J71:O71"/>
    <mergeCell ref="A72:C73"/>
    <mergeCell ref="D72:M73"/>
    <mergeCell ref="N72:O72"/>
    <mergeCell ref="A91:C91"/>
    <mergeCell ref="D91:E91"/>
    <mergeCell ref="F91:H91"/>
    <mergeCell ref="I91:J91"/>
    <mergeCell ref="M92:O92"/>
    <mergeCell ref="C87:M87"/>
    <mergeCell ref="A89:B89"/>
    <mergeCell ref="C89:E89"/>
    <mergeCell ref="I89:J89"/>
    <mergeCell ref="K89:O89"/>
    <mergeCell ref="A90:B90"/>
    <mergeCell ref="C90:E90"/>
    <mergeCell ref="K91:M91"/>
    <mergeCell ref="N91:O91"/>
    <mergeCell ref="D79:L79"/>
    <mergeCell ref="A80:B80"/>
    <mergeCell ref="A81:B83"/>
    <mergeCell ref="C81:D81"/>
    <mergeCell ref="E81:G81"/>
    <mergeCell ref="H81:L81"/>
    <mergeCell ref="C82:D83"/>
    <mergeCell ref="E82:G83"/>
    <mergeCell ref="H83:L83"/>
    <mergeCell ref="A96:E96"/>
    <mergeCell ref="F96:G96"/>
    <mergeCell ref="I96:M96"/>
    <mergeCell ref="N96:O96"/>
    <mergeCell ref="B97:C97"/>
    <mergeCell ref="D97:E97"/>
    <mergeCell ref="F97:G97"/>
    <mergeCell ref="I97:M98"/>
    <mergeCell ref="N97:O98"/>
    <mergeCell ref="B98:C98"/>
    <mergeCell ref="M93:O93"/>
    <mergeCell ref="A94:C94"/>
    <mergeCell ref="D94:G94"/>
    <mergeCell ref="H94:K94"/>
    <mergeCell ref="L94:O94"/>
    <mergeCell ref="A95:C95"/>
    <mergeCell ref="D95:G95"/>
    <mergeCell ref="H95:K95"/>
    <mergeCell ref="L95:O95"/>
    <mergeCell ref="B104:C104"/>
    <mergeCell ref="E104:F104"/>
    <mergeCell ref="H104:I104"/>
    <mergeCell ref="N104:O104"/>
    <mergeCell ref="B105:C105"/>
    <mergeCell ref="K105:O105"/>
    <mergeCell ref="A102:F102"/>
    <mergeCell ref="G102:H102"/>
    <mergeCell ref="I102:L102"/>
    <mergeCell ref="M102:O102"/>
    <mergeCell ref="B103:C103"/>
    <mergeCell ref="E103:I103"/>
    <mergeCell ref="K103:L103"/>
    <mergeCell ref="N103:O103"/>
    <mergeCell ref="D98:E98"/>
    <mergeCell ref="F98:G98"/>
    <mergeCell ref="A99:C99"/>
    <mergeCell ref="D99:K99"/>
    <mergeCell ref="L99:O99"/>
    <mergeCell ref="A100:C100"/>
    <mergeCell ref="D100:K100"/>
    <mergeCell ref="L100:O100"/>
    <mergeCell ref="G109:I110"/>
    <mergeCell ref="D111:L111"/>
    <mergeCell ref="I112:J112"/>
    <mergeCell ref="K112:O112"/>
    <mergeCell ref="A113:B113"/>
    <mergeCell ref="C113:D113"/>
    <mergeCell ref="E113:F113"/>
    <mergeCell ref="G113:I113"/>
    <mergeCell ref="J113:O113"/>
    <mergeCell ref="B106:C106"/>
    <mergeCell ref="E106:F106"/>
    <mergeCell ref="H106:I106"/>
    <mergeCell ref="N106:O106"/>
    <mergeCell ref="A107:B107"/>
    <mergeCell ref="C107:F107"/>
    <mergeCell ref="H107:I107"/>
    <mergeCell ref="J107:K107"/>
    <mergeCell ref="L107:O107"/>
    <mergeCell ref="A119:B119"/>
    <mergeCell ref="C119:F119"/>
    <mergeCell ref="H119:I119"/>
    <mergeCell ref="J119:K119"/>
    <mergeCell ref="L119:O119"/>
    <mergeCell ref="G120:I121"/>
    <mergeCell ref="A117:C117"/>
    <mergeCell ref="D117:K117"/>
    <mergeCell ref="L117:O117"/>
    <mergeCell ref="A118:C118"/>
    <mergeCell ref="D118:K118"/>
    <mergeCell ref="L118:O118"/>
    <mergeCell ref="A114:B114"/>
    <mergeCell ref="C114:D114"/>
    <mergeCell ref="E114:F114"/>
    <mergeCell ref="G114:I114"/>
    <mergeCell ref="J114:O114"/>
    <mergeCell ref="A115:C116"/>
    <mergeCell ref="D115:M116"/>
    <mergeCell ref="N115:O115"/>
    <mergeCell ref="A134:C134"/>
    <mergeCell ref="D134:E134"/>
    <mergeCell ref="F134:H134"/>
    <mergeCell ref="I134:J134"/>
    <mergeCell ref="M135:O135"/>
    <mergeCell ref="C130:M130"/>
    <mergeCell ref="A132:B132"/>
    <mergeCell ref="C132:E132"/>
    <mergeCell ref="I132:J132"/>
    <mergeCell ref="K132:O132"/>
    <mergeCell ref="A133:B133"/>
    <mergeCell ref="C133:E133"/>
    <mergeCell ref="K134:M134"/>
    <mergeCell ref="N134:O134"/>
    <mergeCell ref="D122:L122"/>
    <mergeCell ref="A123:B123"/>
    <mergeCell ref="A124:B126"/>
    <mergeCell ref="C124:D124"/>
    <mergeCell ref="E124:G124"/>
    <mergeCell ref="H124:L124"/>
    <mergeCell ref="C125:D126"/>
    <mergeCell ref="E125:G126"/>
    <mergeCell ref="H126:L126"/>
    <mergeCell ref="A139:E139"/>
    <mergeCell ref="F139:G139"/>
    <mergeCell ref="I139:M139"/>
    <mergeCell ref="N139:O139"/>
    <mergeCell ref="B140:C140"/>
    <mergeCell ref="D140:E140"/>
    <mergeCell ref="F140:G140"/>
    <mergeCell ref="I140:M141"/>
    <mergeCell ref="N140:O141"/>
    <mergeCell ref="B141:C141"/>
    <mergeCell ref="M136:O136"/>
    <mergeCell ref="A137:C137"/>
    <mergeCell ref="D137:G137"/>
    <mergeCell ref="H137:K137"/>
    <mergeCell ref="L137:O137"/>
    <mergeCell ref="A138:C138"/>
    <mergeCell ref="D138:G138"/>
    <mergeCell ref="H138:K138"/>
    <mergeCell ref="L138:O138"/>
    <mergeCell ref="B147:C147"/>
    <mergeCell ref="E147:F147"/>
    <mergeCell ref="H147:I147"/>
    <mergeCell ref="N147:O147"/>
    <mergeCell ref="B148:C148"/>
    <mergeCell ref="K148:O148"/>
    <mergeCell ref="A145:F145"/>
    <mergeCell ref="G145:H145"/>
    <mergeCell ref="I145:L145"/>
    <mergeCell ref="M145:O145"/>
    <mergeCell ref="B146:C146"/>
    <mergeCell ref="E146:I146"/>
    <mergeCell ref="K146:L146"/>
    <mergeCell ref="N146:O146"/>
    <mergeCell ref="D141:E141"/>
    <mergeCell ref="F141:G141"/>
    <mergeCell ref="A142:C142"/>
    <mergeCell ref="D142:K142"/>
    <mergeCell ref="L142:O142"/>
    <mergeCell ref="A143:C143"/>
    <mergeCell ref="D143:K143"/>
    <mergeCell ref="L143:O143"/>
    <mergeCell ref="G152:I153"/>
    <mergeCell ref="D154:L154"/>
    <mergeCell ref="I155:J155"/>
    <mergeCell ref="K155:O155"/>
    <mergeCell ref="A156:B156"/>
    <mergeCell ref="C156:D156"/>
    <mergeCell ref="E156:F156"/>
    <mergeCell ref="G156:I156"/>
    <mergeCell ref="J156:O156"/>
    <mergeCell ref="B149:C149"/>
    <mergeCell ref="E149:F149"/>
    <mergeCell ref="H149:I149"/>
    <mergeCell ref="N149:O149"/>
    <mergeCell ref="A150:B150"/>
    <mergeCell ref="C150:F150"/>
    <mergeCell ref="H150:I150"/>
    <mergeCell ref="J150:K150"/>
    <mergeCell ref="L150:O150"/>
    <mergeCell ref="A162:B162"/>
    <mergeCell ref="C162:F162"/>
    <mergeCell ref="H162:I162"/>
    <mergeCell ref="J162:K162"/>
    <mergeCell ref="L162:O162"/>
    <mergeCell ref="G163:I164"/>
    <mergeCell ref="A160:C160"/>
    <mergeCell ref="D160:K160"/>
    <mergeCell ref="L160:O160"/>
    <mergeCell ref="A161:C161"/>
    <mergeCell ref="D161:K161"/>
    <mergeCell ref="L161:O161"/>
    <mergeCell ref="A157:B157"/>
    <mergeCell ref="C157:D157"/>
    <mergeCell ref="E157:F157"/>
    <mergeCell ref="G157:I157"/>
    <mergeCell ref="J157:O157"/>
    <mergeCell ref="A158:C159"/>
    <mergeCell ref="D158:M159"/>
    <mergeCell ref="N158:O158"/>
    <mergeCell ref="A177:C177"/>
    <mergeCell ref="D177:E177"/>
    <mergeCell ref="F177:H177"/>
    <mergeCell ref="I177:J177"/>
    <mergeCell ref="M178:O178"/>
    <mergeCell ref="C173:M173"/>
    <mergeCell ref="A175:B175"/>
    <mergeCell ref="C175:E175"/>
    <mergeCell ref="I175:J175"/>
    <mergeCell ref="K175:O175"/>
    <mergeCell ref="A176:B176"/>
    <mergeCell ref="C176:E176"/>
    <mergeCell ref="K177:M177"/>
    <mergeCell ref="N177:O177"/>
    <mergeCell ref="D165:L165"/>
    <mergeCell ref="A166:B166"/>
    <mergeCell ref="A167:B169"/>
    <mergeCell ref="C167:D167"/>
    <mergeCell ref="E167:G167"/>
    <mergeCell ref="H167:L167"/>
    <mergeCell ref="C168:D169"/>
    <mergeCell ref="E168:G169"/>
    <mergeCell ref="H169:L169"/>
    <mergeCell ref="A182:E182"/>
    <mergeCell ref="F182:G182"/>
    <mergeCell ref="I182:M182"/>
    <mergeCell ref="N182:O182"/>
    <mergeCell ref="B183:C183"/>
    <mergeCell ref="D183:E183"/>
    <mergeCell ref="F183:G183"/>
    <mergeCell ref="I183:M184"/>
    <mergeCell ref="N183:O184"/>
    <mergeCell ref="B184:C184"/>
    <mergeCell ref="M179:O179"/>
    <mergeCell ref="A180:C180"/>
    <mergeCell ref="D180:G180"/>
    <mergeCell ref="H180:K180"/>
    <mergeCell ref="L180:O180"/>
    <mergeCell ref="A181:C181"/>
    <mergeCell ref="D181:G181"/>
    <mergeCell ref="H181:K181"/>
    <mergeCell ref="L181:O181"/>
    <mergeCell ref="B190:C190"/>
    <mergeCell ref="E190:F190"/>
    <mergeCell ref="H190:I190"/>
    <mergeCell ref="N190:O190"/>
    <mergeCell ref="B191:C191"/>
    <mergeCell ref="K191:O191"/>
    <mergeCell ref="A188:F188"/>
    <mergeCell ref="G188:H188"/>
    <mergeCell ref="I188:L188"/>
    <mergeCell ref="M188:O188"/>
    <mergeCell ref="B189:C189"/>
    <mergeCell ref="E189:I189"/>
    <mergeCell ref="K189:L189"/>
    <mergeCell ref="N189:O189"/>
    <mergeCell ref="D184:E184"/>
    <mergeCell ref="F184:G184"/>
    <mergeCell ref="A185:C185"/>
    <mergeCell ref="D185:K185"/>
    <mergeCell ref="L185:O185"/>
    <mergeCell ref="A186:C186"/>
    <mergeCell ref="D186:K186"/>
    <mergeCell ref="L186:O186"/>
    <mergeCell ref="G195:I196"/>
    <mergeCell ref="D197:L197"/>
    <mergeCell ref="I198:J198"/>
    <mergeCell ref="K198:O198"/>
    <mergeCell ref="A199:B199"/>
    <mergeCell ref="C199:D199"/>
    <mergeCell ref="E199:F199"/>
    <mergeCell ref="G199:I199"/>
    <mergeCell ref="J199:O199"/>
    <mergeCell ref="B192:C192"/>
    <mergeCell ref="E192:F192"/>
    <mergeCell ref="H192:I192"/>
    <mergeCell ref="N192:O192"/>
    <mergeCell ref="A193:B193"/>
    <mergeCell ref="C193:F193"/>
    <mergeCell ref="H193:I193"/>
    <mergeCell ref="J193:K193"/>
    <mergeCell ref="L193:O193"/>
    <mergeCell ref="A205:B205"/>
    <mergeCell ref="C205:F205"/>
    <mergeCell ref="H205:I205"/>
    <mergeCell ref="J205:K205"/>
    <mergeCell ref="L205:O205"/>
    <mergeCell ref="G206:I207"/>
    <mergeCell ref="A203:C203"/>
    <mergeCell ref="D203:K203"/>
    <mergeCell ref="L203:O203"/>
    <mergeCell ref="A204:C204"/>
    <mergeCell ref="D204:K204"/>
    <mergeCell ref="L204:O204"/>
    <mergeCell ref="A200:B200"/>
    <mergeCell ref="C200:D200"/>
    <mergeCell ref="E200:F200"/>
    <mergeCell ref="G200:I200"/>
    <mergeCell ref="J200:O200"/>
    <mergeCell ref="A201:C202"/>
    <mergeCell ref="D201:M202"/>
    <mergeCell ref="N201:O201"/>
    <mergeCell ref="A220:C220"/>
    <mergeCell ref="D220:E220"/>
    <mergeCell ref="F220:H220"/>
    <mergeCell ref="I220:J220"/>
    <mergeCell ref="M221:O221"/>
    <mergeCell ref="C216:M216"/>
    <mergeCell ref="A218:B218"/>
    <mergeCell ref="C218:E218"/>
    <mergeCell ref="I218:J218"/>
    <mergeCell ref="K218:O218"/>
    <mergeCell ref="A219:B219"/>
    <mergeCell ref="C219:E219"/>
    <mergeCell ref="K220:M220"/>
    <mergeCell ref="N220:O220"/>
    <mergeCell ref="D208:L208"/>
    <mergeCell ref="A209:B209"/>
    <mergeCell ref="A210:B212"/>
    <mergeCell ref="C210:D210"/>
    <mergeCell ref="E210:G210"/>
    <mergeCell ref="H210:L210"/>
    <mergeCell ref="C211:D212"/>
    <mergeCell ref="E211:G212"/>
    <mergeCell ref="H212:L212"/>
    <mergeCell ref="A225:E225"/>
    <mergeCell ref="F225:G225"/>
    <mergeCell ref="I225:M225"/>
    <mergeCell ref="N225:O225"/>
    <mergeCell ref="B226:C226"/>
    <mergeCell ref="D226:E226"/>
    <mergeCell ref="F226:G226"/>
    <mergeCell ref="I226:M227"/>
    <mergeCell ref="N226:O227"/>
    <mergeCell ref="B227:C227"/>
    <mergeCell ref="M222:O222"/>
    <mergeCell ref="A223:C223"/>
    <mergeCell ref="D223:G223"/>
    <mergeCell ref="H223:K223"/>
    <mergeCell ref="L223:O223"/>
    <mergeCell ref="A224:C224"/>
    <mergeCell ref="D224:G224"/>
    <mergeCell ref="H224:K224"/>
    <mergeCell ref="L224:O224"/>
    <mergeCell ref="B233:C233"/>
    <mergeCell ref="E233:F233"/>
    <mergeCell ref="H233:I233"/>
    <mergeCell ref="N233:O233"/>
    <mergeCell ref="B234:C234"/>
    <mergeCell ref="K234:O234"/>
    <mergeCell ref="A231:F231"/>
    <mergeCell ref="G231:H231"/>
    <mergeCell ref="I231:L231"/>
    <mergeCell ref="M231:O231"/>
    <mergeCell ref="B232:C232"/>
    <mergeCell ref="E232:I232"/>
    <mergeCell ref="K232:L232"/>
    <mergeCell ref="N232:O232"/>
    <mergeCell ref="D227:E227"/>
    <mergeCell ref="F227:G227"/>
    <mergeCell ref="A228:C228"/>
    <mergeCell ref="D228:K228"/>
    <mergeCell ref="L228:O228"/>
    <mergeCell ref="A229:C229"/>
    <mergeCell ref="D229:K229"/>
    <mergeCell ref="L229:O229"/>
    <mergeCell ref="G238:I239"/>
    <mergeCell ref="D240:L240"/>
    <mergeCell ref="I241:J241"/>
    <mergeCell ref="K241:O241"/>
    <mergeCell ref="A242:B242"/>
    <mergeCell ref="C242:D242"/>
    <mergeCell ref="E242:F242"/>
    <mergeCell ref="G242:I242"/>
    <mergeCell ref="J242:O242"/>
    <mergeCell ref="B235:C235"/>
    <mergeCell ref="E235:F235"/>
    <mergeCell ref="H235:I235"/>
    <mergeCell ref="N235:O235"/>
    <mergeCell ref="A236:B236"/>
    <mergeCell ref="C236:F236"/>
    <mergeCell ref="H236:I236"/>
    <mergeCell ref="J236:K236"/>
    <mergeCell ref="L236:O236"/>
    <mergeCell ref="A248:B248"/>
    <mergeCell ref="C248:F248"/>
    <mergeCell ref="H248:I248"/>
    <mergeCell ref="J248:K248"/>
    <mergeCell ref="L248:O248"/>
    <mergeCell ref="G249:I250"/>
    <mergeCell ref="A246:C246"/>
    <mergeCell ref="D246:K246"/>
    <mergeCell ref="L246:O246"/>
    <mergeCell ref="A247:C247"/>
    <mergeCell ref="D247:K247"/>
    <mergeCell ref="L247:O247"/>
    <mergeCell ref="A243:B243"/>
    <mergeCell ref="C243:D243"/>
    <mergeCell ref="E243:F243"/>
    <mergeCell ref="G243:I243"/>
    <mergeCell ref="J243:O243"/>
    <mergeCell ref="A244:C245"/>
    <mergeCell ref="D244:M245"/>
    <mergeCell ref="N244:O244"/>
    <mergeCell ref="A263:C263"/>
    <mergeCell ref="D263:E263"/>
    <mergeCell ref="F263:H263"/>
    <mergeCell ref="I263:J263"/>
    <mergeCell ref="M264:O264"/>
    <mergeCell ref="C259:M259"/>
    <mergeCell ref="A261:B261"/>
    <mergeCell ref="C261:E261"/>
    <mergeCell ref="I261:J261"/>
    <mergeCell ref="K261:O261"/>
    <mergeCell ref="A262:B262"/>
    <mergeCell ref="C262:E262"/>
    <mergeCell ref="K263:M263"/>
    <mergeCell ref="N263:O263"/>
    <mergeCell ref="D251:L251"/>
    <mergeCell ref="A252:B252"/>
    <mergeCell ref="A253:B255"/>
    <mergeCell ref="C253:D253"/>
    <mergeCell ref="E253:G253"/>
    <mergeCell ref="H253:L253"/>
    <mergeCell ref="C254:D255"/>
    <mergeCell ref="E254:G255"/>
    <mergeCell ref="H255:L255"/>
    <mergeCell ref="A268:E268"/>
    <mergeCell ref="F268:G268"/>
    <mergeCell ref="I268:M268"/>
    <mergeCell ref="N268:O268"/>
    <mergeCell ref="B269:C269"/>
    <mergeCell ref="D269:E269"/>
    <mergeCell ref="F269:G269"/>
    <mergeCell ref="I269:M270"/>
    <mergeCell ref="N269:O270"/>
    <mergeCell ref="B270:C270"/>
    <mergeCell ref="M265:O265"/>
    <mergeCell ref="A266:C266"/>
    <mergeCell ref="D266:G266"/>
    <mergeCell ref="H266:K266"/>
    <mergeCell ref="L266:O266"/>
    <mergeCell ref="A267:C267"/>
    <mergeCell ref="D267:G267"/>
    <mergeCell ref="H267:K267"/>
    <mergeCell ref="L267:O267"/>
    <mergeCell ref="B276:C276"/>
    <mergeCell ref="E276:F276"/>
    <mergeCell ref="H276:I276"/>
    <mergeCell ref="N276:O276"/>
    <mergeCell ref="B277:C277"/>
    <mergeCell ref="K277:O277"/>
    <mergeCell ref="A274:F274"/>
    <mergeCell ref="G274:H274"/>
    <mergeCell ref="I274:L274"/>
    <mergeCell ref="M274:O274"/>
    <mergeCell ref="B275:C275"/>
    <mergeCell ref="E275:I275"/>
    <mergeCell ref="K275:L275"/>
    <mergeCell ref="N275:O275"/>
    <mergeCell ref="D270:E270"/>
    <mergeCell ref="F270:G270"/>
    <mergeCell ref="A271:C271"/>
    <mergeCell ref="D271:K271"/>
    <mergeCell ref="L271:O271"/>
    <mergeCell ref="A272:C272"/>
    <mergeCell ref="D272:K272"/>
    <mergeCell ref="L272:O272"/>
    <mergeCell ref="G281:I282"/>
    <mergeCell ref="D283:L283"/>
    <mergeCell ref="I284:J284"/>
    <mergeCell ref="K284:O284"/>
    <mergeCell ref="A285:B285"/>
    <mergeCell ref="C285:D285"/>
    <mergeCell ref="E285:F285"/>
    <mergeCell ref="G285:I285"/>
    <mergeCell ref="J285:O285"/>
    <mergeCell ref="B278:C278"/>
    <mergeCell ref="E278:F278"/>
    <mergeCell ref="H278:I278"/>
    <mergeCell ref="N278:O278"/>
    <mergeCell ref="A279:B279"/>
    <mergeCell ref="C279:F279"/>
    <mergeCell ref="H279:I279"/>
    <mergeCell ref="J279:K279"/>
    <mergeCell ref="L279:O279"/>
    <mergeCell ref="A291:B291"/>
    <mergeCell ref="C291:F291"/>
    <mergeCell ref="H291:I291"/>
    <mergeCell ref="J291:K291"/>
    <mergeCell ref="L291:O291"/>
    <mergeCell ref="G292:I293"/>
    <mergeCell ref="A289:C289"/>
    <mergeCell ref="D289:K289"/>
    <mergeCell ref="L289:O289"/>
    <mergeCell ref="A290:C290"/>
    <mergeCell ref="D290:K290"/>
    <mergeCell ref="L290:O290"/>
    <mergeCell ref="A286:B286"/>
    <mergeCell ref="C286:D286"/>
    <mergeCell ref="E286:F286"/>
    <mergeCell ref="G286:I286"/>
    <mergeCell ref="J286:O286"/>
    <mergeCell ref="A287:C288"/>
    <mergeCell ref="D287:M288"/>
    <mergeCell ref="N287:O287"/>
    <mergeCell ref="A306:C306"/>
    <mergeCell ref="D306:E306"/>
    <mergeCell ref="F306:H306"/>
    <mergeCell ref="I306:J306"/>
    <mergeCell ref="M307:O307"/>
    <mergeCell ref="C302:M302"/>
    <mergeCell ref="A304:B304"/>
    <mergeCell ref="C304:E304"/>
    <mergeCell ref="I304:J304"/>
    <mergeCell ref="K304:O304"/>
    <mergeCell ref="A305:B305"/>
    <mergeCell ref="C305:E305"/>
    <mergeCell ref="K306:M306"/>
    <mergeCell ref="N306:O306"/>
    <mergeCell ref="D294:L294"/>
    <mergeCell ref="A295:B295"/>
    <mergeCell ref="A296:B298"/>
    <mergeCell ref="C296:D296"/>
    <mergeCell ref="E296:G296"/>
    <mergeCell ref="H296:L296"/>
    <mergeCell ref="C297:D298"/>
    <mergeCell ref="E297:G298"/>
    <mergeCell ref="H298:L298"/>
    <mergeCell ref="A311:E311"/>
    <mergeCell ref="F311:G311"/>
    <mergeCell ref="I311:M311"/>
    <mergeCell ref="N311:O311"/>
    <mergeCell ref="B312:C312"/>
    <mergeCell ref="D312:E312"/>
    <mergeCell ref="F312:G312"/>
    <mergeCell ref="I312:M313"/>
    <mergeCell ref="N312:O313"/>
    <mergeCell ref="B313:C313"/>
    <mergeCell ref="M308:O308"/>
    <mergeCell ref="A309:C309"/>
    <mergeCell ref="D309:G309"/>
    <mergeCell ref="H309:K309"/>
    <mergeCell ref="L309:O309"/>
    <mergeCell ref="A310:C310"/>
    <mergeCell ref="D310:G310"/>
    <mergeCell ref="H310:K310"/>
    <mergeCell ref="L310:O310"/>
    <mergeCell ref="B319:C319"/>
    <mergeCell ref="E319:F319"/>
    <mergeCell ref="H319:I319"/>
    <mergeCell ref="N319:O319"/>
    <mergeCell ref="B320:C320"/>
    <mergeCell ref="K320:O320"/>
    <mergeCell ref="A317:F317"/>
    <mergeCell ref="G317:H317"/>
    <mergeCell ref="I317:L317"/>
    <mergeCell ref="M317:O317"/>
    <mergeCell ref="B318:C318"/>
    <mergeCell ref="E318:I318"/>
    <mergeCell ref="K318:L318"/>
    <mergeCell ref="N318:O318"/>
    <mergeCell ref="D313:E313"/>
    <mergeCell ref="F313:G313"/>
    <mergeCell ref="A314:C314"/>
    <mergeCell ref="D314:K314"/>
    <mergeCell ref="L314:O314"/>
    <mergeCell ref="A315:C315"/>
    <mergeCell ref="D315:K315"/>
    <mergeCell ref="L315:O315"/>
    <mergeCell ref="G324:I325"/>
    <mergeCell ref="D326:L326"/>
    <mergeCell ref="I327:J327"/>
    <mergeCell ref="K327:O327"/>
    <mergeCell ref="A328:B328"/>
    <mergeCell ref="C328:D328"/>
    <mergeCell ref="E328:F328"/>
    <mergeCell ref="G328:I328"/>
    <mergeCell ref="J328:O328"/>
    <mergeCell ref="B321:C321"/>
    <mergeCell ref="E321:F321"/>
    <mergeCell ref="H321:I321"/>
    <mergeCell ref="N321:O321"/>
    <mergeCell ref="A322:B322"/>
    <mergeCell ref="C322:F322"/>
    <mergeCell ref="H322:I322"/>
    <mergeCell ref="J322:K322"/>
    <mergeCell ref="L322:O322"/>
    <mergeCell ref="A334:B334"/>
    <mergeCell ref="C334:F334"/>
    <mergeCell ref="H334:I334"/>
    <mergeCell ref="J334:K334"/>
    <mergeCell ref="L334:O334"/>
    <mergeCell ref="G335:I336"/>
    <mergeCell ref="A332:C332"/>
    <mergeCell ref="D332:K332"/>
    <mergeCell ref="L332:O332"/>
    <mergeCell ref="A333:C333"/>
    <mergeCell ref="D333:K333"/>
    <mergeCell ref="L333:O333"/>
    <mergeCell ref="A329:B329"/>
    <mergeCell ref="C329:D329"/>
    <mergeCell ref="E329:F329"/>
    <mergeCell ref="G329:I329"/>
    <mergeCell ref="J329:O329"/>
    <mergeCell ref="A330:C331"/>
    <mergeCell ref="D330:M331"/>
    <mergeCell ref="N330:O330"/>
    <mergeCell ref="A349:C349"/>
    <mergeCell ref="D349:E349"/>
    <mergeCell ref="F349:H349"/>
    <mergeCell ref="I349:J349"/>
    <mergeCell ref="M350:O350"/>
    <mergeCell ref="C345:M345"/>
    <mergeCell ref="A347:B347"/>
    <mergeCell ref="C347:E347"/>
    <mergeCell ref="I347:J347"/>
    <mergeCell ref="K347:O347"/>
    <mergeCell ref="A348:B348"/>
    <mergeCell ref="C348:E348"/>
    <mergeCell ref="K349:M349"/>
    <mergeCell ref="N349:O349"/>
    <mergeCell ref="D337:L337"/>
    <mergeCell ref="A338:B338"/>
    <mergeCell ref="A339:B341"/>
    <mergeCell ref="C339:D339"/>
    <mergeCell ref="E339:G339"/>
    <mergeCell ref="H339:L339"/>
    <mergeCell ref="C340:D341"/>
    <mergeCell ref="E340:G341"/>
    <mergeCell ref="H341:L341"/>
    <mergeCell ref="A354:E354"/>
    <mergeCell ref="F354:G354"/>
    <mergeCell ref="I354:M354"/>
    <mergeCell ref="N354:O354"/>
    <mergeCell ref="B355:C355"/>
    <mergeCell ref="D355:E355"/>
    <mergeCell ref="F355:G355"/>
    <mergeCell ref="I355:M356"/>
    <mergeCell ref="N355:O356"/>
    <mergeCell ref="B356:C356"/>
    <mergeCell ref="M351:O351"/>
    <mergeCell ref="A352:C352"/>
    <mergeCell ref="D352:G352"/>
    <mergeCell ref="H352:K352"/>
    <mergeCell ref="L352:O352"/>
    <mergeCell ref="A353:C353"/>
    <mergeCell ref="D353:G353"/>
    <mergeCell ref="H353:K353"/>
    <mergeCell ref="L353:O353"/>
    <mergeCell ref="B362:C362"/>
    <mergeCell ref="E362:F362"/>
    <mergeCell ref="H362:I362"/>
    <mergeCell ref="N362:O362"/>
    <mergeCell ref="B363:C363"/>
    <mergeCell ref="K363:O363"/>
    <mergeCell ref="A360:F360"/>
    <mergeCell ref="G360:H360"/>
    <mergeCell ref="I360:L360"/>
    <mergeCell ref="M360:O360"/>
    <mergeCell ref="B361:C361"/>
    <mergeCell ref="E361:I361"/>
    <mergeCell ref="K361:L361"/>
    <mergeCell ref="N361:O361"/>
    <mergeCell ref="D356:E356"/>
    <mergeCell ref="F356:G356"/>
    <mergeCell ref="A357:C357"/>
    <mergeCell ref="D357:K357"/>
    <mergeCell ref="L357:O357"/>
    <mergeCell ref="A358:C358"/>
    <mergeCell ref="D358:K358"/>
    <mergeCell ref="L358:O358"/>
    <mergeCell ref="G367:I368"/>
    <mergeCell ref="D369:L369"/>
    <mergeCell ref="I370:J370"/>
    <mergeCell ref="K370:O370"/>
    <mergeCell ref="A371:B371"/>
    <mergeCell ref="C371:D371"/>
    <mergeCell ref="E371:F371"/>
    <mergeCell ref="G371:I371"/>
    <mergeCell ref="J371:O371"/>
    <mergeCell ref="B364:C364"/>
    <mergeCell ref="E364:F364"/>
    <mergeCell ref="H364:I364"/>
    <mergeCell ref="N364:O364"/>
    <mergeCell ref="A365:B365"/>
    <mergeCell ref="C365:F365"/>
    <mergeCell ref="H365:I365"/>
    <mergeCell ref="J365:K365"/>
    <mergeCell ref="L365:O365"/>
    <mergeCell ref="A377:B377"/>
    <mergeCell ref="C377:F377"/>
    <mergeCell ref="H377:I377"/>
    <mergeCell ref="J377:K377"/>
    <mergeCell ref="L377:O377"/>
    <mergeCell ref="G378:I379"/>
    <mergeCell ref="A375:C375"/>
    <mergeCell ref="D375:K375"/>
    <mergeCell ref="L375:O375"/>
    <mergeCell ref="A376:C376"/>
    <mergeCell ref="D376:K376"/>
    <mergeCell ref="L376:O376"/>
    <mergeCell ref="A372:B372"/>
    <mergeCell ref="C372:D372"/>
    <mergeCell ref="E372:F372"/>
    <mergeCell ref="G372:I372"/>
    <mergeCell ref="J372:O372"/>
    <mergeCell ref="A373:C374"/>
    <mergeCell ref="D373:M374"/>
    <mergeCell ref="N373:O373"/>
    <mergeCell ref="C388:M388"/>
    <mergeCell ref="A390:B390"/>
    <mergeCell ref="C390:E390"/>
    <mergeCell ref="I390:J390"/>
    <mergeCell ref="K390:O390"/>
    <mergeCell ref="A391:B391"/>
    <mergeCell ref="C391:E391"/>
    <mergeCell ref="K392:M392"/>
    <mergeCell ref="N392:O392"/>
    <mergeCell ref="D380:L380"/>
    <mergeCell ref="A381:B381"/>
    <mergeCell ref="A382:B384"/>
    <mergeCell ref="C382:D382"/>
    <mergeCell ref="E382:G382"/>
    <mergeCell ref="H382:L382"/>
    <mergeCell ref="C383:D384"/>
    <mergeCell ref="E383:G384"/>
    <mergeCell ref="H384:L384"/>
    <mergeCell ref="B398:C398"/>
    <mergeCell ref="D398:E398"/>
    <mergeCell ref="F398:G398"/>
    <mergeCell ref="I398:M399"/>
    <mergeCell ref="N398:O399"/>
    <mergeCell ref="B399:C399"/>
    <mergeCell ref="M394:O394"/>
    <mergeCell ref="A395:C395"/>
    <mergeCell ref="D395:G395"/>
    <mergeCell ref="H395:K395"/>
    <mergeCell ref="L395:O395"/>
    <mergeCell ref="A396:C396"/>
    <mergeCell ref="D396:G396"/>
    <mergeCell ref="H396:K396"/>
    <mergeCell ref="L396:O396"/>
    <mergeCell ref="A392:C392"/>
    <mergeCell ref="D392:E392"/>
    <mergeCell ref="F392:H392"/>
    <mergeCell ref="I392:J392"/>
    <mergeCell ref="M393:O393"/>
    <mergeCell ref="B407:C407"/>
    <mergeCell ref="E407:F407"/>
    <mergeCell ref="H407:I407"/>
    <mergeCell ref="N407:O407"/>
    <mergeCell ref="A408:B408"/>
    <mergeCell ref="C408:F408"/>
    <mergeCell ref="H408:I408"/>
    <mergeCell ref="J408:K408"/>
    <mergeCell ref="L408:O408"/>
    <mergeCell ref="B405:C405"/>
    <mergeCell ref="E405:F405"/>
    <mergeCell ref="H405:I405"/>
    <mergeCell ref="N405:O405"/>
    <mergeCell ref="B406:C406"/>
    <mergeCell ref="K406:O406"/>
    <mergeCell ref="A403:F403"/>
    <mergeCell ref="G403:H403"/>
    <mergeCell ref="I403:L403"/>
    <mergeCell ref="M403:O403"/>
    <mergeCell ref="B404:C404"/>
    <mergeCell ref="E404:I404"/>
    <mergeCell ref="K404:L404"/>
    <mergeCell ref="N404:O404"/>
    <mergeCell ref="A415:B415"/>
    <mergeCell ref="C415:D415"/>
    <mergeCell ref="E415:F415"/>
    <mergeCell ref="G415:I415"/>
    <mergeCell ref="J415:O415"/>
    <mergeCell ref="A416:C417"/>
    <mergeCell ref="D416:M417"/>
    <mergeCell ref="N416:O416"/>
    <mergeCell ref="G410:I411"/>
    <mergeCell ref="D412:L412"/>
    <mergeCell ref="I413:J413"/>
    <mergeCell ref="K413:O413"/>
    <mergeCell ref="A414:B414"/>
    <mergeCell ref="C414:D414"/>
    <mergeCell ref="E414:F414"/>
    <mergeCell ref="G414:I414"/>
    <mergeCell ref="J414:O414"/>
    <mergeCell ref="A433:O433"/>
    <mergeCell ref="D423:L423"/>
    <mergeCell ref="A424:B424"/>
    <mergeCell ref="A425:B427"/>
    <mergeCell ref="C425:D425"/>
    <mergeCell ref="E425:G425"/>
    <mergeCell ref="H425:L425"/>
    <mergeCell ref="C426:D427"/>
    <mergeCell ref="E426:G427"/>
    <mergeCell ref="H427:L427"/>
    <mergeCell ref="A420:B420"/>
    <mergeCell ref="C420:F420"/>
    <mergeCell ref="H420:I420"/>
    <mergeCell ref="J420:K420"/>
    <mergeCell ref="L420:O420"/>
    <mergeCell ref="G421:I422"/>
    <mergeCell ref="A418:C418"/>
    <mergeCell ref="D418:K418"/>
    <mergeCell ref="L418:O418"/>
    <mergeCell ref="A419:C419"/>
    <mergeCell ref="D419:K419"/>
    <mergeCell ref="L419:O419"/>
    <mergeCell ref="A402:K402"/>
    <mergeCell ref="L402:O402"/>
    <mergeCell ref="A15:K15"/>
    <mergeCell ref="L15:O15"/>
    <mergeCell ref="A58:K58"/>
    <mergeCell ref="L58:O58"/>
    <mergeCell ref="A101:K101"/>
    <mergeCell ref="L101:O101"/>
    <mergeCell ref="A144:K144"/>
    <mergeCell ref="L144:O144"/>
    <mergeCell ref="A187:K187"/>
    <mergeCell ref="L187:O187"/>
    <mergeCell ref="A230:K230"/>
    <mergeCell ref="L230:O230"/>
    <mergeCell ref="A273:K273"/>
    <mergeCell ref="L273:O273"/>
    <mergeCell ref="A316:K316"/>
    <mergeCell ref="L316:O316"/>
    <mergeCell ref="A359:K359"/>
    <mergeCell ref="L359:O359"/>
    <mergeCell ref="D399:E399"/>
    <mergeCell ref="F399:G399"/>
    <mergeCell ref="A400:C400"/>
    <mergeCell ref="D400:K400"/>
    <mergeCell ref="L400:O400"/>
    <mergeCell ref="A401:C401"/>
    <mergeCell ref="D401:K401"/>
    <mergeCell ref="L401:O401"/>
    <mergeCell ref="A397:E397"/>
    <mergeCell ref="F397:G397"/>
    <mergeCell ref="I397:M397"/>
    <mergeCell ref="N397:O397"/>
  </mergeCells>
  <phoneticPr fontId="30"/>
  <dataValidations count="8">
    <dataValidation type="textLength" imeMode="hiragana" operator="lessThanOrEqual" allowBlank="1" showInputMessage="1" showErrorMessage="1" errorTitle="文字数オーバー" error="5文字以内で入力してください" sqref="L279:P279 L322:P322 L21:P21 L64:P64 L107:P107 L150:P150 L193:P193 L365:P365 L236:P236 L408:P408" xr:uid="{1BEBFB0A-21D2-4472-A5E3-BB6E8BB828F5}">
      <formula1>5</formula1>
    </dataValidation>
    <dataValidation type="list" allowBlank="1" showInputMessage="1" showErrorMessage="1" sqref="K7:L7 K50:L50 K93:L93 K136:L136 K179:L179 K222:L222 K265:L265 K308:L308 K351:L351 K394:L394" xr:uid="{94247CF0-D2A5-4DC7-84EE-4A6CF59EFAF1}">
      <formula1>"○"</formula1>
    </dataValidation>
    <dataValidation imeMode="off" allowBlank="1" showInputMessage="1" showErrorMessage="1" sqref="P390 M7:P7 A181:G181 A224:G224 A267:G267 K3:P3 A310:G310 M394:P394 A353:G353 A9:G9 I11:M12 I355:M356 L14:P15 H21:I21 P46 M50:P50 A52:G52 I54:M55 B14:C14 L57:P58 H64:I64 P89 M93:P93 A95:G95 I97:M98 B57:C57 L100:P101 H107:I107 P132 M136:P136 A138:G138 I140:M141 B100:C100 L143:P144 H150:I150 P175 M179:P179 I183:M184 L186:P187 B143:C143 H193:I193 B186:C186 P218 M222:P222 I226:M227 L229:P230 A186:A187 H236:I236 B229:C229 P261 M265:P265 I269:M270 L272:P273 A229:A230 H279:I279 B272:C272 P304 M308:P308 I312:M313 L315:P316 A272:A273 H322:I322 B315:C315 P347 M351:P351 L358:P359 H365:I365 A315:A316 B358:C358 A358:A359 A14:A15 A57:A58 A100:A101 A143:A144 A396:G396 I398:M399 L401:P402 H408:I408 B401:C401 A401:A402" xr:uid="{F71073DF-6DF7-4F9F-A174-11CF0238C218}"/>
    <dataValidation imeMode="hiragana" allowBlank="1" showInputMessage="1" showErrorMessage="1" sqref="B313:G313 B356:G356 H353:K353 D358:K358 B12:G12 H9:K9 D14:K14 B55:G55 H52:K52 D57:K57 B98:G98 H95:K95 D100:K100 B141:G141 H138:K138 D143:K143 B184:G184 H181:K181 D186:K186 B227:G227 H224:K224 D229:K229 B270:G270 H267:K267 D272:K272 H310:K310 D315:K315 B399:G399 H396:K396 D401:K401" xr:uid="{2AC9C82B-8329-40D9-850C-F9E23E6DD9F3}"/>
    <dataValidation imeMode="halfKatakana" allowBlank="1" showInputMessage="1" showErrorMessage="1" sqref="B355:G355 B11:G11 B54:G54 B97:G97 B140:G140 B183:G183 B226:G226 B269:G269 B312:G312 B398:G398" xr:uid="{91FF1631-6DE2-4192-8BCC-556AA2572404}"/>
    <dataValidation type="list" imeMode="off" allowBlank="1" showInputMessage="1" showErrorMessage="1" sqref="H355 H11 H54 H97 H140 H183 H226 H269 H312 H398" xr:uid="{12AAF94B-92AA-4E6A-B758-24AC3972F19A}">
      <formula1>"1,2"</formula1>
    </dataValidation>
    <dataValidation type="list" imeMode="off" showInputMessage="1" showErrorMessage="1" sqref="G360:H360 G16:H16 G59:H59 G102:H102 G145:H145 G188:H188 G231:H231 G274:H274 G317:H317 G403:H403" xr:uid="{50842F69-FCBD-47CA-831B-3B89BB96DFC2}">
      <formula1>"1,2,3,4,5,6,7,8,9,10,11,12,13,14,15"</formula1>
    </dataValidation>
    <dataValidation type="list" allowBlank="1" showInputMessage="1" showErrorMessage="1" prompt="審査会2日間ある場合、1日目か2日目を選択してください。" sqref="N392:O392 N48:O48 N91:O91 N134:O134 N177:O177 N220:O220 N263:O263 N306:O306 N349:O349 N5:O5" xr:uid="{D96CD726-8055-47CC-8A23-3E113943E834}">
      <formula1>"1日目,2日目"</formula1>
    </dataValidation>
  </dataValidations>
  <printOptions horizontalCentered="1"/>
  <pageMargins left="0.6692913385826772" right="0.19685039370078741" top="0.39370078740157483" bottom="0" header="0.19685039370078741" footer="0"/>
  <pageSetup paperSize="9" scale="92" fitToHeight="0" orientation="portrait" r:id="rId1"/>
  <rowBreaks count="9" manualBreakCount="9">
    <brk id="43" max="15" man="1"/>
    <brk id="86" max="15" man="1"/>
    <brk id="129" max="15" man="1"/>
    <brk id="172" max="15" man="1"/>
    <brk id="215" max="15" man="1"/>
    <brk id="258" max="15" man="1"/>
    <brk id="301" max="15" man="1"/>
    <brk id="344" max="15" man="1"/>
    <brk id="387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0</xdr:col>
                    <xdr:colOff>114300</xdr:colOff>
                    <xdr:row>6</xdr:row>
                    <xdr:rowOff>0</xdr:rowOff>
                  </from>
                  <to>
                    <xdr:col>0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0</xdr:rowOff>
                  </from>
                  <to>
                    <xdr:col>1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Option Button 3">
              <controlPr defaultSize="0" autoFill="0" autoLine="0" autoPict="0">
                <anchor moveWithCells="1">
                  <from>
                    <xdr:col>2</xdr:col>
                    <xdr:colOff>114300</xdr:colOff>
                    <xdr:row>6</xdr:row>
                    <xdr:rowOff>0</xdr:rowOff>
                  </from>
                  <to>
                    <xdr:col>2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 macro="[0]!オプション1210_Click">
                <anchor moveWithCells="1">
                  <from>
                    <xdr:col>3</xdr:col>
                    <xdr:colOff>114300</xdr:colOff>
                    <xdr:row>6</xdr:row>
                    <xdr:rowOff>0</xdr:rowOff>
                  </from>
                  <to>
                    <xdr:col>3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4</xdr:col>
                    <xdr:colOff>83820</xdr:colOff>
                    <xdr:row>6</xdr:row>
                    <xdr:rowOff>0</xdr:rowOff>
                  </from>
                  <to>
                    <xdr:col>4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Option Button 6">
              <controlPr defaultSize="0" autoFill="0" autoLine="0" autoPict="0">
                <anchor moveWithCells="1">
                  <from>
                    <xdr:col>5</xdr:col>
                    <xdr:colOff>121920</xdr:colOff>
                    <xdr:row>6</xdr:row>
                    <xdr:rowOff>0</xdr:rowOff>
                  </from>
                  <to>
                    <xdr:col>5</xdr:col>
                    <xdr:colOff>350520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Option Button 7">
              <controlPr defaultSize="0" autoFill="0" autoLine="0" autoPict="0">
                <anchor moveWithCells="1">
                  <from>
                    <xdr:col>6</xdr:col>
                    <xdr:colOff>106680</xdr:colOff>
                    <xdr:row>6</xdr:row>
                    <xdr:rowOff>0</xdr:rowOff>
                  </from>
                  <to>
                    <xdr:col>6</xdr:col>
                    <xdr:colOff>335280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Option Button 8">
              <controlPr defaultSize="0" autoFill="0" autoLine="0" autoPict="0">
                <anchor moveWithCells="1">
                  <from>
                    <xdr:col>7</xdr:col>
                    <xdr:colOff>83820</xdr:colOff>
                    <xdr:row>6</xdr:row>
                    <xdr:rowOff>0</xdr:rowOff>
                  </from>
                  <to>
                    <xdr:col>7</xdr:col>
                    <xdr:colOff>312420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Option Button 9">
              <controlPr defaultSize="0" autoFill="0" autoLine="0" autoPict="0">
                <anchor moveWithCells="1">
                  <from>
                    <xdr:col>8</xdr:col>
                    <xdr:colOff>99060</xdr:colOff>
                    <xdr:row>6</xdr:row>
                    <xdr:rowOff>0</xdr:rowOff>
                  </from>
                  <to>
                    <xdr:col>8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Option Button 10">
              <controlPr defaultSize="0" autoFill="0" autoLine="0" autoPict="0">
                <anchor moveWithCells="1">
                  <from>
                    <xdr:col>9</xdr:col>
                    <xdr:colOff>99060</xdr:colOff>
                    <xdr:row>6</xdr:row>
                    <xdr:rowOff>0</xdr:rowOff>
                  </from>
                  <to>
                    <xdr:col>9</xdr:col>
                    <xdr:colOff>327660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Option Button 11">
              <controlPr defaultSize="0" autoFill="0" autoLine="0" autoPict="0">
                <anchor moveWithCells="1">
                  <from>
                    <xdr:col>0</xdr:col>
                    <xdr:colOff>114300</xdr:colOff>
                    <xdr:row>49</xdr:row>
                    <xdr:rowOff>0</xdr:rowOff>
                  </from>
                  <to>
                    <xdr:col>0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Option Button 12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0</xdr:rowOff>
                  </from>
                  <to>
                    <xdr:col>1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Option Button 13">
              <controlPr defaultSize="0" autoFill="0" autoLine="0" autoPict="0">
                <anchor moveWithCells="1">
                  <from>
                    <xdr:col>2</xdr:col>
                    <xdr:colOff>114300</xdr:colOff>
                    <xdr:row>49</xdr:row>
                    <xdr:rowOff>0</xdr:rowOff>
                  </from>
                  <to>
                    <xdr:col>2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Option Button 14">
              <controlPr defaultSize="0" autoFill="0" autoLine="0" autoPict="0">
                <anchor moveWithCells="1">
                  <from>
                    <xdr:col>3</xdr:col>
                    <xdr:colOff>114300</xdr:colOff>
                    <xdr:row>49</xdr:row>
                    <xdr:rowOff>0</xdr:rowOff>
                  </from>
                  <to>
                    <xdr:col>3</xdr:col>
                    <xdr:colOff>342900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Option Button 15">
              <controlPr defaultSize="0" autoFill="0" autoLine="0" autoPict="0">
                <anchor moveWithCells="1">
                  <from>
                    <xdr:col>4</xdr:col>
                    <xdr:colOff>83820</xdr:colOff>
                    <xdr:row>49</xdr:row>
                    <xdr:rowOff>0</xdr:rowOff>
                  </from>
                  <to>
                    <xdr:col>4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Option Button 16">
              <controlPr defaultSize="0" autoFill="0" autoLine="0" autoPict="0">
                <anchor moveWithCells="1">
                  <from>
                    <xdr:col>5</xdr:col>
                    <xdr:colOff>121920</xdr:colOff>
                    <xdr:row>49</xdr:row>
                    <xdr:rowOff>0</xdr:rowOff>
                  </from>
                  <to>
                    <xdr:col>5</xdr:col>
                    <xdr:colOff>350520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Option Button 17">
              <controlPr defaultSize="0" autoFill="0" autoLine="0" autoPict="0">
                <anchor moveWithCells="1">
                  <from>
                    <xdr:col>6</xdr:col>
                    <xdr:colOff>106680</xdr:colOff>
                    <xdr:row>49</xdr:row>
                    <xdr:rowOff>0</xdr:rowOff>
                  </from>
                  <to>
                    <xdr:col>6</xdr:col>
                    <xdr:colOff>335280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Option Button 18">
              <controlPr defaultSize="0" autoFill="0" autoLine="0" autoPict="0">
                <anchor moveWithCells="1">
                  <from>
                    <xdr:col>7</xdr:col>
                    <xdr:colOff>83820</xdr:colOff>
                    <xdr:row>49</xdr:row>
                    <xdr:rowOff>0</xdr:rowOff>
                  </from>
                  <to>
                    <xdr:col>7</xdr:col>
                    <xdr:colOff>312420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Option Button 19">
              <controlPr defaultSize="0" autoFill="0" autoLine="0" autoPict="0">
                <anchor moveWithCells="1">
                  <from>
                    <xdr:col>8</xdr:col>
                    <xdr:colOff>99060</xdr:colOff>
                    <xdr:row>49</xdr:row>
                    <xdr:rowOff>0</xdr:rowOff>
                  </from>
                  <to>
                    <xdr:col>8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Option Button 20">
              <controlPr defaultSize="0" autoFill="0" autoLine="0" autoPict="0">
                <anchor moveWithCells="1">
                  <from>
                    <xdr:col>9</xdr:col>
                    <xdr:colOff>99060</xdr:colOff>
                    <xdr:row>49</xdr:row>
                    <xdr:rowOff>0</xdr:rowOff>
                  </from>
                  <to>
                    <xdr:col>9</xdr:col>
                    <xdr:colOff>327660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Group Box 21">
              <controlPr defaultSize="0" autoFill="0" autoPict="0">
                <anchor moveWithCells="1">
                  <from>
                    <xdr:col>0</xdr:col>
                    <xdr:colOff>30480</xdr:colOff>
                    <xdr:row>5</xdr:row>
                    <xdr:rowOff>289560</xdr:rowOff>
                  </from>
                  <to>
                    <xdr:col>9</xdr:col>
                    <xdr:colOff>411480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Group Box 22">
              <controlPr defaultSize="0" autoFill="0" autoPict="0">
                <anchor moveWithCells="1">
                  <from>
                    <xdr:col>0</xdr:col>
                    <xdr:colOff>76200</xdr:colOff>
                    <xdr:row>48</xdr:row>
                    <xdr:rowOff>289560</xdr:rowOff>
                  </from>
                  <to>
                    <xdr:col>10</xdr:col>
                    <xdr:colOff>30480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Option Button 23">
              <controlPr defaultSize="0" autoFill="0" autoLine="0" autoPict="0">
                <anchor moveWithCells="1">
                  <from>
                    <xdr:col>0</xdr:col>
                    <xdr:colOff>114300</xdr:colOff>
                    <xdr:row>92</xdr:row>
                    <xdr:rowOff>0</xdr:rowOff>
                  </from>
                  <to>
                    <xdr:col>0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Option Button 24">
              <controlPr defaultSize="0" autoFill="0" autoLine="0" autoPict="0">
                <anchor moveWithCells="1">
                  <from>
                    <xdr:col>1</xdr:col>
                    <xdr:colOff>114300</xdr:colOff>
                    <xdr:row>92</xdr:row>
                    <xdr:rowOff>0</xdr:rowOff>
                  </from>
                  <to>
                    <xdr:col>1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Option Button 25">
              <controlPr defaultSize="0" autoFill="0" autoLine="0" autoPict="0">
                <anchor moveWithCells="1">
                  <from>
                    <xdr:col>2</xdr:col>
                    <xdr:colOff>114300</xdr:colOff>
                    <xdr:row>92</xdr:row>
                    <xdr:rowOff>0</xdr:rowOff>
                  </from>
                  <to>
                    <xdr:col>2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Option Button 26">
              <controlPr defaultSize="0" autoFill="0" autoLine="0" autoPict="0">
                <anchor moveWithCells="1">
                  <from>
                    <xdr:col>3</xdr:col>
                    <xdr:colOff>114300</xdr:colOff>
                    <xdr:row>92</xdr:row>
                    <xdr:rowOff>0</xdr:rowOff>
                  </from>
                  <to>
                    <xdr:col>3</xdr:col>
                    <xdr:colOff>342900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Option Button 27">
              <controlPr defaultSize="0" autoFill="0" autoLine="0" autoPict="0">
                <anchor moveWithCells="1">
                  <from>
                    <xdr:col>4</xdr:col>
                    <xdr:colOff>83820</xdr:colOff>
                    <xdr:row>92</xdr:row>
                    <xdr:rowOff>0</xdr:rowOff>
                  </from>
                  <to>
                    <xdr:col>4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Option Button 28">
              <controlPr defaultSize="0" autoFill="0" autoLine="0" autoPict="0">
                <anchor moveWithCells="1">
                  <from>
                    <xdr:col>5</xdr:col>
                    <xdr:colOff>121920</xdr:colOff>
                    <xdr:row>92</xdr:row>
                    <xdr:rowOff>0</xdr:rowOff>
                  </from>
                  <to>
                    <xdr:col>5</xdr:col>
                    <xdr:colOff>350520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Option Button 29">
              <controlPr defaultSize="0" autoFill="0" autoLine="0" autoPict="0">
                <anchor moveWithCells="1">
                  <from>
                    <xdr:col>6</xdr:col>
                    <xdr:colOff>106680</xdr:colOff>
                    <xdr:row>92</xdr:row>
                    <xdr:rowOff>0</xdr:rowOff>
                  </from>
                  <to>
                    <xdr:col>6</xdr:col>
                    <xdr:colOff>335280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Option Button 30">
              <controlPr defaultSize="0" autoFill="0" autoLine="0" autoPict="0">
                <anchor moveWithCells="1">
                  <from>
                    <xdr:col>7</xdr:col>
                    <xdr:colOff>83820</xdr:colOff>
                    <xdr:row>92</xdr:row>
                    <xdr:rowOff>0</xdr:rowOff>
                  </from>
                  <to>
                    <xdr:col>7</xdr:col>
                    <xdr:colOff>312420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Option Button 31">
              <controlPr defaultSize="0" autoFill="0" autoLine="0" autoPict="0">
                <anchor moveWithCells="1">
                  <from>
                    <xdr:col>8</xdr:col>
                    <xdr:colOff>99060</xdr:colOff>
                    <xdr:row>92</xdr:row>
                    <xdr:rowOff>0</xdr:rowOff>
                  </from>
                  <to>
                    <xdr:col>8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Option Button 32">
              <controlPr defaultSize="0" autoFill="0" autoLine="0" autoPict="0">
                <anchor moveWithCells="1">
                  <from>
                    <xdr:col>9</xdr:col>
                    <xdr:colOff>99060</xdr:colOff>
                    <xdr:row>92</xdr:row>
                    <xdr:rowOff>0</xdr:rowOff>
                  </from>
                  <to>
                    <xdr:col>9</xdr:col>
                    <xdr:colOff>327660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Option Button 33">
              <controlPr defaultSize="0" autoFill="0" autoLine="0" autoPict="0">
                <anchor moveWithCells="1">
                  <from>
                    <xdr:col>0</xdr:col>
                    <xdr:colOff>114300</xdr:colOff>
                    <xdr:row>135</xdr:row>
                    <xdr:rowOff>0</xdr:rowOff>
                  </from>
                  <to>
                    <xdr:col>0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Option Button 34">
              <controlPr defaultSize="0" autoFill="0" autoLine="0" autoPict="0">
                <anchor moveWithCells="1">
                  <from>
                    <xdr:col>1</xdr:col>
                    <xdr:colOff>114300</xdr:colOff>
                    <xdr:row>135</xdr:row>
                    <xdr:rowOff>0</xdr:rowOff>
                  </from>
                  <to>
                    <xdr:col>1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Option Button 35">
              <controlPr defaultSize="0" autoFill="0" autoLine="0" autoPict="0">
                <anchor moveWithCells="1">
                  <from>
                    <xdr:col>2</xdr:col>
                    <xdr:colOff>114300</xdr:colOff>
                    <xdr:row>135</xdr:row>
                    <xdr:rowOff>0</xdr:rowOff>
                  </from>
                  <to>
                    <xdr:col>2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Option Button 36">
              <controlPr defaultSize="0" autoFill="0" autoLine="0" autoPict="0">
                <anchor moveWithCells="1">
                  <from>
                    <xdr:col>3</xdr:col>
                    <xdr:colOff>114300</xdr:colOff>
                    <xdr:row>135</xdr:row>
                    <xdr:rowOff>0</xdr:rowOff>
                  </from>
                  <to>
                    <xdr:col>3</xdr:col>
                    <xdr:colOff>342900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Option Button 37">
              <controlPr defaultSize="0" autoFill="0" autoLine="0" autoPict="0">
                <anchor moveWithCells="1">
                  <from>
                    <xdr:col>4</xdr:col>
                    <xdr:colOff>83820</xdr:colOff>
                    <xdr:row>135</xdr:row>
                    <xdr:rowOff>0</xdr:rowOff>
                  </from>
                  <to>
                    <xdr:col>4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Option Button 38">
              <controlPr defaultSize="0" autoFill="0" autoLine="0" autoPict="0">
                <anchor moveWithCells="1">
                  <from>
                    <xdr:col>5</xdr:col>
                    <xdr:colOff>121920</xdr:colOff>
                    <xdr:row>135</xdr:row>
                    <xdr:rowOff>0</xdr:rowOff>
                  </from>
                  <to>
                    <xdr:col>5</xdr:col>
                    <xdr:colOff>350520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Option Button 39">
              <controlPr defaultSize="0" autoFill="0" autoLine="0" autoPict="0">
                <anchor moveWithCells="1">
                  <from>
                    <xdr:col>6</xdr:col>
                    <xdr:colOff>106680</xdr:colOff>
                    <xdr:row>135</xdr:row>
                    <xdr:rowOff>0</xdr:rowOff>
                  </from>
                  <to>
                    <xdr:col>6</xdr:col>
                    <xdr:colOff>335280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Option Button 40">
              <controlPr defaultSize="0" autoFill="0" autoLine="0" autoPict="0">
                <anchor moveWithCells="1">
                  <from>
                    <xdr:col>7</xdr:col>
                    <xdr:colOff>83820</xdr:colOff>
                    <xdr:row>135</xdr:row>
                    <xdr:rowOff>0</xdr:rowOff>
                  </from>
                  <to>
                    <xdr:col>7</xdr:col>
                    <xdr:colOff>312420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Option Button 41">
              <controlPr defaultSize="0" autoFill="0" autoLine="0" autoPict="0">
                <anchor moveWithCells="1">
                  <from>
                    <xdr:col>8</xdr:col>
                    <xdr:colOff>99060</xdr:colOff>
                    <xdr:row>135</xdr:row>
                    <xdr:rowOff>0</xdr:rowOff>
                  </from>
                  <to>
                    <xdr:col>8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Option Button 42">
              <controlPr defaultSize="0" autoFill="0" autoLine="0" autoPict="0">
                <anchor moveWithCells="1">
                  <from>
                    <xdr:col>9</xdr:col>
                    <xdr:colOff>99060</xdr:colOff>
                    <xdr:row>135</xdr:row>
                    <xdr:rowOff>0</xdr:rowOff>
                  </from>
                  <to>
                    <xdr:col>9</xdr:col>
                    <xdr:colOff>327660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Option Button 43">
              <controlPr defaultSize="0" autoFill="0" autoLine="0" autoPict="0">
                <anchor moveWithCells="1">
                  <from>
                    <xdr:col>0</xdr:col>
                    <xdr:colOff>114300</xdr:colOff>
                    <xdr:row>178</xdr:row>
                    <xdr:rowOff>0</xdr:rowOff>
                  </from>
                  <to>
                    <xdr:col>0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Option Button 44">
              <controlPr defaultSize="0" autoFill="0" autoLine="0" autoPict="0">
                <anchor moveWithCells="1">
                  <from>
                    <xdr:col>1</xdr:col>
                    <xdr:colOff>114300</xdr:colOff>
                    <xdr:row>178</xdr:row>
                    <xdr:rowOff>0</xdr:rowOff>
                  </from>
                  <to>
                    <xdr:col>1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Option Button 45">
              <controlPr defaultSize="0" autoFill="0" autoLine="0" autoPict="0">
                <anchor moveWithCells="1">
                  <from>
                    <xdr:col>2</xdr:col>
                    <xdr:colOff>114300</xdr:colOff>
                    <xdr:row>178</xdr:row>
                    <xdr:rowOff>0</xdr:rowOff>
                  </from>
                  <to>
                    <xdr:col>2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Option Button 46">
              <controlPr defaultSize="0" autoFill="0" autoLine="0" autoPict="0">
                <anchor moveWithCells="1">
                  <from>
                    <xdr:col>3</xdr:col>
                    <xdr:colOff>114300</xdr:colOff>
                    <xdr:row>178</xdr:row>
                    <xdr:rowOff>0</xdr:rowOff>
                  </from>
                  <to>
                    <xdr:col>3</xdr:col>
                    <xdr:colOff>342900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Option Button 47">
              <controlPr defaultSize="0" autoFill="0" autoLine="0" autoPict="0">
                <anchor moveWithCells="1">
                  <from>
                    <xdr:col>4</xdr:col>
                    <xdr:colOff>83820</xdr:colOff>
                    <xdr:row>178</xdr:row>
                    <xdr:rowOff>0</xdr:rowOff>
                  </from>
                  <to>
                    <xdr:col>4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Option Button 48">
              <controlPr defaultSize="0" autoFill="0" autoLine="0" autoPict="0">
                <anchor moveWithCells="1">
                  <from>
                    <xdr:col>5</xdr:col>
                    <xdr:colOff>121920</xdr:colOff>
                    <xdr:row>178</xdr:row>
                    <xdr:rowOff>0</xdr:rowOff>
                  </from>
                  <to>
                    <xdr:col>5</xdr:col>
                    <xdr:colOff>350520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Option Button 49">
              <controlPr defaultSize="0" autoFill="0" autoLine="0" autoPict="0">
                <anchor moveWithCells="1">
                  <from>
                    <xdr:col>6</xdr:col>
                    <xdr:colOff>106680</xdr:colOff>
                    <xdr:row>178</xdr:row>
                    <xdr:rowOff>0</xdr:rowOff>
                  </from>
                  <to>
                    <xdr:col>6</xdr:col>
                    <xdr:colOff>335280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Option Button 50">
              <controlPr defaultSize="0" autoFill="0" autoLine="0" autoPict="0">
                <anchor moveWithCells="1">
                  <from>
                    <xdr:col>7</xdr:col>
                    <xdr:colOff>83820</xdr:colOff>
                    <xdr:row>178</xdr:row>
                    <xdr:rowOff>0</xdr:rowOff>
                  </from>
                  <to>
                    <xdr:col>7</xdr:col>
                    <xdr:colOff>312420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Option Button 51">
              <controlPr defaultSize="0" autoFill="0" autoLine="0" autoPict="0">
                <anchor moveWithCells="1">
                  <from>
                    <xdr:col>8</xdr:col>
                    <xdr:colOff>99060</xdr:colOff>
                    <xdr:row>178</xdr:row>
                    <xdr:rowOff>0</xdr:rowOff>
                  </from>
                  <to>
                    <xdr:col>8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Option Button 52">
              <controlPr defaultSize="0" autoFill="0" autoLine="0" autoPict="0">
                <anchor moveWithCells="1">
                  <from>
                    <xdr:col>9</xdr:col>
                    <xdr:colOff>99060</xdr:colOff>
                    <xdr:row>178</xdr:row>
                    <xdr:rowOff>0</xdr:rowOff>
                  </from>
                  <to>
                    <xdr:col>9</xdr:col>
                    <xdr:colOff>327660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Option Button 53">
              <controlPr defaultSize="0" autoFill="0" autoLine="0" autoPict="0">
                <anchor moveWithCells="1">
                  <from>
                    <xdr:col>0</xdr:col>
                    <xdr:colOff>114300</xdr:colOff>
                    <xdr:row>221</xdr:row>
                    <xdr:rowOff>0</xdr:rowOff>
                  </from>
                  <to>
                    <xdr:col>0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Option Button 54">
              <controlPr defaultSize="0" autoFill="0" autoLine="0" autoPict="0">
                <anchor moveWithCells="1">
                  <from>
                    <xdr:col>1</xdr:col>
                    <xdr:colOff>114300</xdr:colOff>
                    <xdr:row>221</xdr:row>
                    <xdr:rowOff>0</xdr:rowOff>
                  </from>
                  <to>
                    <xdr:col>1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Option Button 55">
              <controlPr defaultSize="0" autoFill="0" autoLine="0" autoPict="0">
                <anchor moveWithCells="1">
                  <from>
                    <xdr:col>2</xdr:col>
                    <xdr:colOff>114300</xdr:colOff>
                    <xdr:row>221</xdr:row>
                    <xdr:rowOff>0</xdr:rowOff>
                  </from>
                  <to>
                    <xdr:col>2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Option Button 56">
              <controlPr defaultSize="0" autoFill="0" autoLine="0" autoPict="0">
                <anchor moveWithCells="1">
                  <from>
                    <xdr:col>3</xdr:col>
                    <xdr:colOff>114300</xdr:colOff>
                    <xdr:row>221</xdr:row>
                    <xdr:rowOff>0</xdr:rowOff>
                  </from>
                  <to>
                    <xdr:col>3</xdr:col>
                    <xdr:colOff>342900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9" r:id="rId60" name="Option Button 57">
              <controlPr defaultSize="0" autoFill="0" autoLine="0" autoPict="0">
                <anchor moveWithCells="1">
                  <from>
                    <xdr:col>4</xdr:col>
                    <xdr:colOff>83820</xdr:colOff>
                    <xdr:row>221</xdr:row>
                    <xdr:rowOff>0</xdr:rowOff>
                  </from>
                  <to>
                    <xdr:col>4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0" r:id="rId61" name="Option Button 58">
              <controlPr defaultSize="0" autoFill="0" autoLine="0" autoPict="0">
                <anchor moveWithCells="1">
                  <from>
                    <xdr:col>5</xdr:col>
                    <xdr:colOff>121920</xdr:colOff>
                    <xdr:row>221</xdr:row>
                    <xdr:rowOff>0</xdr:rowOff>
                  </from>
                  <to>
                    <xdr:col>5</xdr:col>
                    <xdr:colOff>350520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1" r:id="rId62" name="Option Button 59">
              <controlPr defaultSize="0" autoFill="0" autoLine="0" autoPict="0">
                <anchor moveWithCells="1">
                  <from>
                    <xdr:col>6</xdr:col>
                    <xdr:colOff>106680</xdr:colOff>
                    <xdr:row>221</xdr:row>
                    <xdr:rowOff>0</xdr:rowOff>
                  </from>
                  <to>
                    <xdr:col>6</xdr:col>
                    <xdr:colOff>335280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2" r:id="rId63" name="Option Button 60">
              <controlPr defaultSize="0" autoFill="0" autoLine="0" autoPict="0">
                <anchor moveWithCells="1">
                  <from>
                    <xdr:col>7</xdr:col>
                    <xdr:colOff>83820</xdr:colOff>
                    <xdr:row>221</xdr:row>
                    <xdr:rowOff>0</xdr:rowOff>
                  </from>
                  <to>
                    <xdr:col>7</xdr:col>
                    <xdr:colOff>312420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64" name="Option Button 61">
              <controlPr defaultSize="0" autoFill="0" autoLine="0" autoPict="0">
                <anchor moveWithCells="1">
                  <from>
                    <xdr:col>8</xdr:col>
                    <xdr:colOff>99060</xdr:colOff>
                    <xdr:row>221</xdr:row>
                    <xdr:rowOff>0</xdr:rowOff>
                  </from>
                  <to>
                    <xdr:col>8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4" r:id="rId65" name="Option Button 62">
              <controlPr defaultSize="0" autoFill="0" autoLine="0" autoPict="0">
                <anchor moveWithCells="1">
                  <from>
                    <xdr:col>9</xdr:col>
                    <xdr:colOff>99060</xdr:colOff>
                    <xdr:row>221</xdr:row>
                    <xdr:rowOff>0</xdr:rowOff>
                  </from>
                  <to>
                    <xdr:col>9</xdr:col>
                    <xdr:colOff>327660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5" r:id="rId66" name="Option Button 63">
              <controlPr defaultSize="0" autoFill="0" autoLine="0" autoPict="0">
                <anchor moveWithCells="1">
                  <from>
                    <xdr:col>0</xdr:col>
                    <xdr:colOff>114300</xdr:colOff>
                    <xdr:row>264</xdr:row>
                    <xdr:rowOff>0</xdr:rowOff>
                  </from>
                  <to>
                    <xdr:col>0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6" r:id="rId67" name="Option Button 64">
              <controlPr defaultSize="0" autoFill="0" autoLine="0" autoPict="0">
                <anchor moveWithCells="1">
                  <from>
                    <xdr:col>1</xdr:col>
                    <xdr:colOff>114300</xdr:colOff>
                    <xdr:row>264</xdr:row>
                    <xdr:rowOff>0</xdr:rowOff>
                  </from>
                  <to>
                    <xdr:col>1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7" r:id="rId68" name="Option Button 65">
              <controlPr defaultSize="0" autoFill="0" autoLine="0" autoPict="0">
                <anchor moveWithCells="1">
                  <from>
                    <xdr:col>2</xdr:col>
                    <xdr:colOff>114300</xdr:colOff>
                    <xdr:row>264</xdr:row>
                    <xdr:rowOff>0</xdr:rowOff>
                  </from>
                  <to>
                    <xdr:col>2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8" r:id="rId69" name="Option Button 66">
              <controlPr defaultSize="0" autoFill="0" autoLine="0" autoPict="0">
                <anchor moveWithCells="1">
                  <from>
                    <xdr:col>3</xdr:col>
                    <xdr:colOff>114300</xdr:colOff>
                    <xdr:row>264</xdr:row>
                    <xdr:rowOff>0</xdr:rowOff>
                  </from>
                  <to>
                    <xdr:col>3</xdr:col>
                    <xdr:colOff>342900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9" r:id="rId70" name="Option Button 67">
              <controlPr defaultSize="0" autoFill="0" autoLine="0" autoPict="0">
                <anchor moveWithCells="1">
                  <from>
                    <xdr:col>4</xdr:col>
                    <xdr:colOff>83820</xdr:colOff>
                    <xdr:row>264</xdr:row>
                    <xdr:rowOff>0</xdr:rowOff>
                  </from>
                  <to>
                    <xdr:col>4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0" r:id="rId71" name="Option Button 68">
              <controlPr defaultSize="0" autoFill="0" autoLine="0" autoPict="0">
                <anchor moveWithCells="1">
                  <from>
                    <xdr:col>5</xdr:col>
                    <xdr:colOff>121920</xdr:colOff>
                    <xdr:row>264</xdr:row>
                    <xdr:rowOff>0</xdr:rowOff>
                  </from>
                  <to>
                    <xdr:col>5</xdr:col>
                    <xdr:colOff>350520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1" r:id="rId72" name="Option Button 69">
              <controlPr defaultSize="0" autoFill="0" autoLine="0" autoPict="0">
                <anchor moveWithCells="1">
                  <from>
                    <xdr:col>6</xdr:col>
                    <xdr:colOff>106680</xdr:colOff>
                    <xdr:row>264</xdr:row>
                    <xdr:rowOff>0</xdr:rowOff>
                  </from>
                  <to>
                    <xdr:col>6</xdr:col>
                    <xdr:colOff>335280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2" r:id="rId73" name="Option Button 70">
              <controlPr defaultSize="0" autoFill="0" autoLine="0" autoPict="0">
                <anchor moveWithCells="1">
                  <from>
                    <xdr:col>7</xdr:col>
                    <xdr:colOff>83820</xdr:colOff>
                    <xdr:row>264</xdr:row>
                    <xdr:rowOff>0</xdr:rowOff>
                  </from>
                  <to>
                    <xdr:col>7</xdr:col>
                    <xdr:colOff>312420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3" r:id="rId74" name="Option Button 71">
              <controlPr defaultSize="0" autoFill="0" autoLine="0" autoPict="0">
                <anchor moveWithCells="1">
                  <from>
                    <xdr:col>8</xdr:col>
                    <xdr:colOff>99060</xdr:colOff>
                    <xdr:row>264</xdr:row>
                    <xdr:rowOff>0</xdr:rowOff>
                  </from>
                  <to>
                    <xdr:col>8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4" r:id="rId75" name="Option Button 72">
              <controlPr defaultSize="0" autoFill="0" autoLine="0" autoPict="0">
                <anchor moveWithCells="1">
                  <from>
                    <xdr:col>9</xdr:col>
                    <xdr:colOff>99060</xdr:colOff>
                    <xdr:row>264</xdr:row>
                    <xdr:rowOff>0</xdr:rowOff>
                  </from>
                  <to>
                    <xdr:col>9</xdr:col>
                    <xdr:colOff>327660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5" r:id="rId76" name="Option Button 73">
              <controlPr defaultSize="0" autoFill="0" autoLine="0" autoPict="0">
                <anchor moveWithCells="1">
                  <from>
                    <xdr:col>0</xdr:col>
                    <xdr:colOff>114300</xdr:colOff>
                    <xdr:row>307</xdr:row>
                    <xdr:rowOff>0</xdr:rowOff>
                  </from>
                  <to>
                    <xdr:col>0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6" r:id="rId77" name="Option Button 74">
              <controlPr defaultSize="0" autoFill="0" autoLine="0" autoPict="0">
                <anchor moveWithCells="1">
                  <from>
                    <xdr:col>1</xdr:col>
                    <xdr:colOff>114300</xdr:colOff>
                    <xdr:row>307</xdr:row>
                    <xdr:rowOff>0</xdr:rowOff>
                  </from>
                  <to>
                    <xdr:col>1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7" r:id="rId78" name="Option Button 75">
              <controlPr defaultSize="0" autoFill="0" autoLine="0" autoPict="0">
                <anchor moveWithCells="1">
                  <from>
                    <xdr:col>2</xdr:col>
                    <xdr:colOff>114300</xdr:colOff>
                    <xdr:row>307</xdr:row>
                    <xdr:rowOff>0</xdr:rowOff>
                  </from>
                  <to>
                    <xdr:col>2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8" r:id="rId79" name="Option Button 76">
              <controlPr defaultSize="0" autoFill="0" autoLine="0" autoPict="0">
                <anchor moveWithCells="1">
                  <from>
                    <xdr:col>3</xdr:col>
                    <xdr:colOff>114300</xdr:colOff>
                    <xdr:row>307</xdr:row>
                    <xdr:rowOff>0</xdr:rowOff>
                  </from>
                  <to>
                    <xdr:col>3</xdr:col>
                    <xdr:colOff>342900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9" r:id="rId80" name="Option Button 77">
              <controlPr defaultSize="0" autoFill="0" autoLine="0" autoPict="0">
                <anchor moveWithCells="1">
                  <from>
                    <xdr:col>4</xdr:col>
                    <xdr:colOff>83820</xdr:colOff>
                    <xdr:row>307</xdr:row>
                    <xdr:rowOff>0</xdr:rowOff>
                  </from>
                  <to>
                    <xdr:col>4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0" r:id="rId81" name="Option Button 78">
              <controlPr defaultSize="0" autoFill="0" autoLine="0" autoPict="0">
                <anchor moveWithCells="1">
                  <from>
                    <xdr:col>5</xdr:col>
                    <xdr:colOff>121920</xdr:colOff>
                    <xdr:row>307</xdr:row>
                    <xdr:rowOff>0</xdr:rowOff>
                  </from>
                  <to>
                    <xdr:col>5</xdr:col>
                    <xdr:colOff>350520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1" r:id="rId82" name="Option Button 79">
              <controlPr defaultSize="0" autoFill="0" autoLine="0" autoPict="0">
                <anchor moveWithCells="1">
                  <from>
                    <xdr:col>6</xdr:col>
                    <xdr:colOff>106680</xdr:colOff>
                    <xdr:row>307</xdr:row>
                    <xdr:rowOff>0</xdr:rowOff>
                  </from>
                  <to>
                    <xdr:col>6</xdr:col>
                    <xdr:colOff>335280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2" r:id="rId83" name="Option Button 80">
              <controlPr defaultSize="0" autoFill="0" autoLine="0" autoPict="0">
                <anchor moveWithCells="1">
                  <from>
                    <xdr:col>7</xdr:col>
                    <xdr:colOff>83820</xdr:colOff>
                    <xdr:row>307</xdr:row>
                    <xdr:rowOff>0</xdr:rowOff>
                  </from>
                  <to>
                    <xdr:col>7</xdr:col>
                    <xdr:colOff>312420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3" r:id="rId84" name="Option Button 81">
              <controlPr defaultSize="0" autoFill="0" autoLine="0" autoPict="0">
                <anchor moveWithCells="1">
                  <from>
                    <xdr:col>8</xdr:col>
                    <xdr:colOff>99060</xdr:colOff>
                    <xdr:row>307</xdr:row>
                    <xdr:rowOff>0</xdr:rowOff>
                  </from>
                  <to>
                    <xdr:col>8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4" r:id="rId85" name="Option Button 82">
              <controlPr defaultSize="0" autoFill="0" autoLine="0" autoPict="0">
                <anchor moveWithCells="1">
                  <from>
                    <xdr:col>9</xdr:col>
                    <xdr:colOff>99060</xdr:colOff>
                    <xdr:row>307</xdr:row>
                    <xdr:rowOff>0</xdr:rowOff>
                  </from>
                  <to>
                    <xdr:col>9</xdr:col>
                    <xdr:colOff>327660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5" r:id="rId86" name="Option Button 83">
              <controlPr defaultSize="0" autoFill="0" autoLine="0" autoPict="0">
                <anchor moveWithCells="1">
                  <from>
                    <xdr:col>0</xdr:col>
                    <xdr:colOff>114300</xdr:colOff>
                    <xdr:row>350</xdr:row>
                    <xdr:rowOff>0</xdr:rowOff>
                  </from>
                  <to>
                    <xdr:col>0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6" r:id="rId87" name="Option Button 84">
              <controlPr defaultSize="0" autoFill="0" autoLine="0" autoPict="0">
                <anchor moveWithCells="1">
                  <from>
                    <xdr:col>1</xdr:col>
                    <xdr:colOff>114300</xdr:colOff>
                    <xdr:row>350</xdr:row>
                    <xdr:rowOff>0</xdr:rowOff>
                  </from>
                  <to>
                    <xdr:col>1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7" r:id="rId88" name="Option Button 85">
              <controlPr defaultSize="0" autoFill="0" autoLine="0" autoPict="0">
                <anchor moveWithCells="1">
                  <from>
                    <xdr:col>2</xdr:col>
                    <xdr:colOff>114300</xdr:colOff>
                    <xdr:row>350</xdr:row>
                    <xdr:rowOff>0</xdr:rowOff>
                  </from>
                  <to>
                    <xdr:col>2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8" r:id="rId89" name="Option Button 86">
              <controlPr defaultSize="0" autoFill="0" autoLine="0" autoPict="0">
                <anchor moveWithCells="1">
                  <from>
                    <xdr:col>3</xdr:col>
                    <xdr:colOff>114300</xdr:colOff>
                    <xdr:row>350</xdr:row>
                    <xdr:rowOff>0</xdr:rowOff>
                  </from>
                  <to>
                    <xdr:col>3</xdr:col>
                    <xdr:colOff>342900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9" r:id="rId90" name="Option Button 87">
              <controlPr defaultSize="0" autoFill="0" autoLine="0" autoPict="0">
                <anchor moveWithCells="1">
                  <from>
                    <xdr:col>4</xdr:col>
                    <xdr:colOff>83820</xdr:colOff>
                    <xdr:row>350</xdr:row>
                    <xdr:rowOff>0</xdr:rowOff>
                  </from>
                  <to>
                    <xdr:col>4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0" r:id="rId91" name="Option Button 88">
              <controlPr defaultSize="0" autoFill="0" autoLine="0" autoPict="0">
                <anchor moveWithCells="1">
                  <from>
                    <xdr:col>5</xdr:col>
                    <xdr:colOff>121920</xdr:colOff>
                    <xdr:row>350</xdr:row>
                    <xdr:rowOff>0</xdr:rowOff>
                  </from>
                  <to>
                    <xdr:col>5</xdr:col>
                    <xdr:colOff>350520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1" r:id="rId92" name="Option Button 89">
              <controlPr defaultSize="0" autoFill="0" autoLine="0" autoPict="0">
                <anchor moveWithCells="1">
                  <from>
                    <xdr:col>6</xdr:col>
                    <xdr:colOff>106680</xdr:colOff>
                    <xdr:row>350</xdr:row>
                    <xdr:rowOff>0</xdr:rowOff>
                  </from>
                  <to>
                    <xdr:col>6</xdr:col>
                    <xdr:colOff>335280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2" r:id="rId93" name="Option Button 90">
              <controlPr defaultSize="0" autoFill="0" autoLine="0" autoPict="0">
                <anchor moveWithCells="1">
                  <from>
                    <xdr:col>7</xdr:col>
                    <xdr:colOff>83820</xdr:colOff>
                    <xdr:row>350</xdr:row>
                    <xdr:rowOff>0</xdr:rowOff>
                  </from>
                  <to>
                    <xdr:col>7</xdr:col>
                    <xdr:colOff>312420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3" r:id="rId94" name="Option Button 91">
              <controlPr defaultSize="0" autoFill="0" autoLine="0" autoPict="0">
                <anchor moveWithCells="1">
                  <from>
                    <xdr:col>8</xdr:col>
                    <xdr:colOff>99060</xdr:colOff>
                    <xdr:row>350</xdr:row>
                    <xdr:rowOff>0</xdr:rowOff>
                  </from>
                  <to>
                    <xdr:col>8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4" r:id="rId95" name="Option Button 92">
              <controlPr defaultSize="0" autoFill="0" autoLine="0" autoPict="0">
                <anchor moveWithCells="1">
                  <from>
                    <xdr:col>9</xdr:col>
                    <xdr:colOff>99060</xdr:colOff>
                    <xdr:row>350</xdr:row>
                    <xdr:rowOff>0</xdr:rowOff>
                  </from>
                  <to>
                    <xdr:col>9</xdr:col>
                    <xdr:colOff>327660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5" r:id="rId96" name="Option Button 93">
              <controlPr defaultSize="0" autoFill="0" autoLine="0" autoPict="0">
                <anchor moveWithCells="1">
                  <from>
                    <xdr:col>0</xdr:col>
                    <xdr:colOff>114300</xdr:colOff>
                    <xdr:row>393</xdr:row>
                    <xdr:rowOff>0</xdr:rowOff>
                  </from>
                  <to>
                    <xdr:col>0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6" r:id="rId97" name="Option Button 94">
              <controlPr defaultSize="0" autoFill="0" autoLine="0" autoPict="0">
                <anchor moveWithCells="1">
                  <from>
                    <xdr:col>1</xdr:col>
                    <xdr:colOff>114300</xdr:colOff>
                    <xdr:row>393</xdr:row>
                    <xdr:rowOff>0</xdr:rowOff>
                  </from>
                  <to>
                    <xdr:col>1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7" r:id="rId98" name="Option Button 95">
              <controlPr defaultSize="0" autoFill="0" autoLine="0" autoPict="0">
                <anchor moveWithCells="1">
                  <from>
                    <xdr:col>2</xdr:col>
                    <xdr:colOff>114300</xdr:colOff>
                    <xdr:row>393</xdr:row>
                    <xdr:rowOff>0</xdr:rowOff>
                  </from>
                  <to>
                    <xdr:col>2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8" r:id="rId99" name="Option Button 96">
              <controlPr defaultSize="0" autoFill="0" autoLine="0" autoPict="0">
                <anchor moveWithCells="1">
                  <from>
                    <xdr:col>3</xdr:col>
                    <xdr:colOff>114300</xdr:colOff>
                    <xdr:row>393</xdr:row>
                    <xdr:rowOff>0</xdr:rowOff>
                  </from>
                  <to>
                    <xdr:col>3</xdr:col>
                    <xdr:colOff>342900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9" r:id="rId100" name="Option Button 97">
              <controlPr defaultSize="0" autoFill="0" autoLine="0" autoPict="0">
                <anchor moveWithCells="1">
                  <from>
                    <xdr:col>4</xdr:col>
                    <xdr:colOff>83820</xdr:colOff>
                    <xdr:row>393</xdr:row>
                    <xdr:rowOff>0</xdr:rowOff>
                  </from>
                  <to>
                    <xdr:col>4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0" r:id="rId101" name="Option Button 98">
              <controlPr defaultSize="0" autoFill="0" autoLine="0" autoPict="0">
                <anchor moveWithCells="1">
                  <from>
                    <xdr:col>5</xdr:col>
                    <xdr:colOff>121920</xdr:colOff>
                    <xdr:row>393</xdr:row>
                    <xdr:rowOff>0</xdr:rowOff>
                  </from>
                  <to>
                    <xdr:col>5</xdr:col>
                    <xdr:colOff>350520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1" r:id="rId102" name="Option Button 99">
              <controlPr defaultSize="0" autoFill="0" autoLine="0" autoPict="0">
                <anchor moveWithCells="1">
                  <from>
                    <xdr:col>6</xdr:col>
                    <xdr:colOff>106680</xdr:colOff>
                    <xdr:row>393</xdr:row>
                    <xdr:rowOff>0</xdr:rowOff>
                  </from>
                  <to>
                    <xdr:col>6</xdr:col>
                    <xdr:colOff>335280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2" r:id="rId103" name="Option Button 100">
              <controlPr defaultSize="0" autoFill="0" autoLine="0" autoPict="0">
                <anchor moveWithCells="1">
                  <from>
                    <xdr:col>7</xdr:col>
                    <xdr:colOff>83820</xdr:colOff>
                    <xdr:row>393</xdr:row>
                    <xdr:rowOff>0</xdr:rowOff>
                  </from>
                  <to>
                    <xdr:col>7</xdr:col>
                    <xdr:colOff>312420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3" r:id="rId104" name="Option Button 101">
              <controlPr defaultSize="0" autoFill="0" autoLine="0" autoPict="0">
                <anchor moveWithCells="1">
                  <from>
                    <xdr:col>8</xdr:col>
                    <xdr:colOff>99060</xdr:colOff>
                    <xdr:row>393</xdr:row>
                    <xdr:rowOff>0</xdr:rowOff>
                  </from>
                  <to>
                    <xdr:col>8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4" r:id="rId105" name="Option Button 102">
              <controlPr defaultSize="0" autoFill="0" autoLine="0" autoPict="0">
                <anchor moveWithCells="1">
                  <from>
                    <xdr:col>9</xdr:col>
                    <xdr:colOff>99060</xdr:colOff>
                    <xdr:row>393</xdr:row>
                    <xdr:rowOff>0</xdr:rowOff>
                  </from>
                  <to>
                    <xdr:col>9</xdr:col>
                    <xdr:colOff>327660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5" r:id="rId106" name="Group Box 283">
              <controlPr defaultSize="0" autoFill="0" autoPict="0">
                <anchor moveWithCells="1">
                  <from>
                    <xdr:col>0</xdr:col>
                    <xdr:colOff>45720</xdr:colOff>
                    <xdr:row>5</xdr:row>
                    <xdr:rowOff>228600</xdr:rowOff>
                  </from>
                  <to>
                    <xdr:col>10</xdr:col>
                    <xdr:colOff>83820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107" name="Group Box 284">
              <controlPr defaultSize="0" autoFill="0" autoPict="0">
                <anchor moveWithCells="1">
                  <from>
                    <xdr:col>0</xdr:col>
                    <xdr:colOff>60960</xdr:colOff>
                    <xdr:row>48</xdr:row>
                    <xdr:rowOff>228600</xdr:rowOff>
                  </from>
                  <to>
                    <xdr:col>10</xdr:col>
                    <xdr:colOff>60960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7" r:id="rId108" name="Group Box 285">
              <controlPr defaultSize="0" autoFill="0" autoPict="0">
                <anchor moveWithCells="1">
                  <from>
                    <xdr:col>0</xdr:col>
                    <xdr:colOff>45720</xdr:colOff>
                    <xdr:row>91</xdr:row>
                    <xdr:rowOff>274320</xdr:rowOff>
                  </from>
                  <to>
                    <xdr:col>10</xdr:col>
                    <xdr:colOff>160020</xdr:colOff>
                    <xdr:row>93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8" r:id="rId109" name="Group Box 286">
              <controlPr defaultSize="0" autoFill="0" autoPict="0">
                <anchor moveWithCells="1">
                  <from>
                    <xdr:col>0</xdr:col>
                    <xdr:colOff>30480</xdr:colOff>
                    <xdr:row>134</xdr:row>
                    <xdr:rowOff>251460</xdr:rowOff>
                  </from>
                  <to>
                    <xdr:col>10</xdr:col>
                    <xdr:colOff>114300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9" r:id="rId110" name="Group Box 287">
              <controlPr defaultSize="0" autoFill="0" autoPict="0">
                <anchor moveWithCells="1">
                  <from>
                    <xdr:col>0</xdr:col>
                    <xdr:colOff>38100</xdr:colOff>
                    <xdr:row>177</xdr:row>
                    <xdr:rowOff>266700</xdr:rowOff>
                  </from>
                  <to>
                    <xdr:col>9</xdr:col>
                    <xdr:colOff>403860</xdr:colOff>
                    <xdr:row>179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0" r:id="rId111" name="Group Box 288">
              <controlPr defaultSize="0" autoFill="0" autoPict="0">
                <anchor moveWithCells="1">
                  <from>
                    <xdr:col>0</xdr:col>
                    <xdr:colOff>76200</xdr:colOff>
                    <xdr:row>220</xdr:row>
                    <xdr:rowOff>251460</xdr:rowOff>
                  </from>
                  <to>
                    <xdr:col>10</xdr:col>
                    <xdr:colOff>106680</xdr:colOff>
                    <xdr:row>222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1" r:id="rId112" name="Group Box 289">
              <controlPr defaultSize="0" autoFill="0" autoPict="0">
                <anchor moveWithCells="1">
                  <from>
                    <xdr:col>0</xdr:col>
                    <xdr:colOff>30480</xdr:colOff>
                    <xdr:row>263</xdr:row>
                    <xdr:rowOff>259080</xdr:rowOff>
                  </from>
                  <to>
                    <xdr:col>10</xdr:col>
                    <xdr:colOff>30480</xdr:colOff>
                    <xdr:row>265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2" r:id="rId113" name="Group Box 290">
              <controlPr defaultSize="0" autoFill="0" autoPict="0">
                <anchor moveWithCells="1">
                  <from>
                    <xdr:col>0</xdr:col>
                    <xdr:colOff>83820</xdr:colOff>
                    <xdr:row>306</xdr:row>
                    <xdr:rowOff>266700</xdr:rowOff>
                  </from>
                  <to>
                    <xdr:col>10</xdr:col>
                    <xdr:colOff>137160</xdr:colOff>
                    <xdr:row>308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3" r:id="rId114" name="Group Box 291">
              <controlPr defaultSize="0" autoFill="0" autoPict="0">
                <anchor moveWithCells="1">
                  <from>
                    <xdr:col>0</xdr:col>
                    <xdr:colOff>38100</xdr:colOff>
                    <xdr:row>349</xdr:row>
                    <xdr:rowOff>228600</xdr:rowOff>
                  </from>
                  <to>
                    <xdr:col>10</xdr:col>
                    <xdr:colOff>38100</xdr:colOff>
                    <xdr:row>351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4" r:id="rId115" name="Group Box 292">
              <controlPr defaultSize="0" autoFill="0" autoPict="0">
                <anchor moveWithCells="1">
                  <from>
                    <xdr:col>0</xdr:col>
                    <xdr:colOff>30480</xdr:colOff>
                    <xdr:row>392</xdr:row>
                    <xdr:rowOff>251460</xdr:rowOff>
                  </from>
                  <to>
                    <xdr:col>10</xdr:col>
                    <xdr:colOff>22860</xdr:colOff>
                    <xdr:row>394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Y32"/>
  <sheetViews>
    <sheetView zoomScaleNormal="100" zoomScaleSheetLayoutView="100" workbookViewId="0">
      <pane ySplit="1" topLeftCell="A2" activePane="bottomLeft" state="frozen"/>
      <selection pane="bottomLeft" activeCell="F9" sqref="F9"/>
    </sheetView>
  </sheetViews>
  <sheetFormatPr defaultColWidth="0" defaultRowHeight="18" zeroHeight="1" x14ac:dyDescent="0.45"/>
  <cols>
    <col min="1" max="1" width="4.19921875" customWidth="1"/>
    <col min="2" max="4" width="4.59765625" bestFit="1" customWidth="1"/>
    <col min="5" max="10" width="8.59765625" customWidth="1"/>
    <col min="11" max="11" width="9.3984375" style="39" customWidth="1"/>
    <col min="12" max="12" width="9.3984375" style="60" hidden="1" customWidth="1"/>
    <col min="13" max="13" width="6" bestFit="1" customWidth="1"/>
    <col min="14" max="14" width="9.8984375" style="39" bestFit="1" customWidth="1"/>
    <col min="15" max="15" width="9.59765625" hidden="1" customWidth="1"/>
    <col min="16" max="16" width="9.59765625" style="39" customWidth="1"/>
    <col min="17" max="17" width="8.59765625" customWidth="1"/>
    <col min="18" max="18" width="5.09765625" style="61" bestFit="1" customWidth="1"/>
    <col min="19" max="19" width="11.09765625" customWidth="1"/>
    <col min="20" max="20" width="8.59765625" customWidth="1"/>
    <col min="21" max="21" width="8.59765625" style="59" customWidth="1"/>
    <col min="22" max="22" width="8.59765625" bestFit="1" customWidth="1"/>
    <col min="23" max="23" width="8.59765625" customWidth="1"/>
    <col min="24" max="24" width="0" hidden="1" customWidth="1"/>
    <col min="25" max="25" width="26.59765625" hidden="1" customWidth="1"/>
  </cols>
  <sheetData>
    <row r="1" spans="1:24" s="62" customFormat="1" ht="30" customHeight="1" x14ac:dyDescent="0.45">
      <c r="A1" s="76" t="s">
        <v>97</v>
      </c>
      <c r="B1" s="62" t="s">
        <v>0</v>
      </c>
      <c r="C1" s="76" t="s">
        <v>99</v>
      </c>
      <c r="D1" s="76" t="s">
        <v>98</v>
      </c>
      <c r="E1" s="62" t="s">
        <v>1</v>
      </c>
      <c r="F1" s="62" t="s">
        <v>2</v>
      </c>
      <c r="G1" s="62" t="s">
        <v>3</v>
      </c>
      <c r="H1" s="62" t="s">
        <v>4</v>
      </c>
      <c r="I1" s="62" t="s">
        <v>5</v>
      </c>
      <c r="J1" s="62" t="s">
        <v>6</v>
      </c>
      <c r="K1" s="63" t="s">
        <v>7</v>
      </c>
      <c r="L1" s="63"/>
      <c r="M1" s="77" t="s">
        <v>95</v>
      </c>
      <c r="N1" s="63" t="s">
        <v>8</v>
      </c>
      <c r="O1" s="63"/>
      <c r="P1" s="62" t="s">
        <v>9</v>
      </c>
      <c r="Q1" s="78" t="s">
        <v>96</v>
      </c>
      <c r="R1" s="62" t="s">
        <v>10</v>
      </c>
      <c r="S1" s="62" t="s">
        <v>11</v>
      </c>
      <c r="T1" s="63" t="s">
        <v>12</v>
      </c>
      <c r="U1" s="62" t="s">
        <v>13</v>
      </c>
      <c r="V1" s="62" t="s">
        <v>15</v>
      </c>
      <c r="W1" s="62" t="s">
        <v>14</v>
      </c>
      <c r="X1" s="64"/>
    </row>
    <row r="2" spans="1:24" x14ac:dyDescent="0.45">
      <c r="A2" t="str">
        <f>IF('個票1-10'!$Q$7=0,"",CHOOSE('個票1-10'!$Q$7,1,2,3,4,5,6,7,8,"錬士","教士"))</f>
        <v/>
      </c>
      <c r="B2">
        <f>IF('個票1-10'!$H$11="","",'個票1-10'!$H$11)</f>
        <v>1</v>
      </c>
      <c r="C2" t="str">
        <f>IF('個票1-10'!$K$7="○",1,"")</f>
        <v/>
      </c>
      <c r="D2" t="str">
        <f>IF('個票1-10'!$L$7="○",1,"")</f>
        <v/>
      </c>
      <c r="E2" t="str">
        <f>IF('個票1-10'!$B$11="","",'個票1-10'!$B$11)</f>
        <v/>
      </c>
      <c r="F2" t="str">
        <f>IF('個票1-10'!$D$11="","",'個票1-10'!$D$11)</f>
        <v/>
      </c>
      <c r="G2" t="str">
        <f>IF('個票1-10'!$B$12="","",'個票1-10'!$B$12)</f>
        <v/>
      </c>
      <c r="H2" t="str">
        <f>IF('個票1-10'!$D$12="","",'個票1-10'!$D$12)</f>
        <v/>
      </c>
      <c r="I2" t="str">
        <f>IF('個票1-10'!$F$11="","",'個票1-10'!$F$11)</f>
        <v/>
      </c>
      <c r="J2" t="str">
        <f>IF('個票1-10'!$F$12="","",'個票1-10'!$F$12)</f>
        <v/>
      </c>
      <c r="K2" s="39" t="str">
        <f>IF('個票1-10'!$I$11="","",'個票1-10'!$I$11)</f>
        <v/>
      </c>
      <c r="L2" s="39"/>
      <c r="M2" t="str">
        <f>IF('個票1-10'!$G$16="","",'個票1-10'!$G$16)</f>
        <v/>
      </c>
      <c r="N2" s="39" t="str">
        <f>IF('個票1-10'!$D$9="","",'個票1-10'!$D$9)</f>
        <v/>
      </c>
      <c r="O2" s="39"/>
      <c r="P2" s="39" t="str">
        <f>IF('個票1-10'!$H$9="","",'個票1-10'!$H$9)</f>
        <v>埼玉県</v>
      </c>
      <c r="Q2" s="124" t="str">
        <f>IF('個票1-10'!$A$9="","",'個票1-10'!$A$9)</f>
        <v/>
      </c>
      <c r="R2" t="str">
        <f>'個票1-10'!$C$4</f>
        <v>浦和</v>
      </c>
      <c r="S2">
        <f>'個票1-10'!$L$21</f>
        <v>0</v>
      </c>
      <c r="T2" s="59"/>
      <c r="U2"/>
      <c r="V2">
        <f>'個票1-10'!$A$4</f>
        <v>26</v>
      </c>
      <c r="X2" s="60"/>
    </row>
    <row r="3" spans="1:24" x14ac:dyDescent="0.45">
      <c r="A3" t="str">
        <f>IF('個票1-10'!$Q$50=0,"",CHOOSE('個票1-10'!$Q$50,1,2,3,4,5,6,7,8,"錬士","教士"))</f>
        <v/>
      </c>
      <c r="B3" t="str">
        <f>IF('個票1-10'!$H$54="","",'個票1-10'!$H$54)</f>
        <v/>
      </c>
      <c r="C3" t="str">
        <f>IF('個票1-10'!$K$50="○",1,"")</f>
        <v/>
      </c>
      <c r="D3" t="str">
        <f>IF('個票1-10'!$L$50="○",1,"")</f>
        <v/>
      </c>
      <c r="E3" t="str">
        <f>IF('個票1-10'!$B$54="","",'個票1-10'!$B$54)</f>
        <v/>
      </c>
      <c r="F3" t="str">
        <f>IF('個票1-10'!$D$54="","",'個票1-10'!$D$54)</f>
        <v/>
      </c>
      <c r="G3" t="str">
        <f>IF('個票1-10'!$B$55="","",'個票1-10'!$B$55)</f>
        <v/>
      </c>
      <c r="H3" t="str">
        <f>IF('個票1-10'!$D$55="","",'個票1-10'!$D$55)</f>
        <v/>
      </c>
      <c r="I3" t="str">
        <f>IF('個票1-10'!$F$54="","",'個票1-10'!$F$54)</f>
        <v/>
      </c>
      <c r="J3" t="str">
        <f>IF('個票1-10'!$F$55="","",'個票1-10'!$F$55)</f>
        <v/>
      </c>
      <c r="K3" s="39" t="str">
        <f>IF('個票1-10'!$I$54="","",'個票1-10'!$I$54)</f>
        <v/>
      </c>
      <c r="L3" s="39"/>
      <c r="M3" t="str">
        <f>IF('個票1-10'!$G$59="","",'個票1-10'!$G$59)</f>
        <v/>
      </c>
      <c r="N3" s="39" t="str">
        <f>IF('個票1-10'!$D$52="","",'個票1-10'!$D$52)</f>
        <v/>
      </c>
      <c r="O3" s="39"/>
      <c r="P3" s="39" t="str">
        <f>IF('個票1-10'!$H$52="","",'個票1-10'!$H$52)</f>
        <v>埼玉県</v>
      </c>
      <c r="Q3" s="124" t="str">
        <f>IF('個票1-10'!$A$52="","",'個票1-10'!$A$52)</f>
        <v/>
      </c>
      <c r="R3" t="str">
        <f>'個票1-10'!$C$47</f>
        <v>浦和</v>
      </c>
      <c r="S3">
        <f>'個票1-10'!$L$64</f>
        <v>0</v>
      </c>
      <c r="T3" s="59"/>
      <c r="U3"/>
      <c r="V3">
        <f>'個票1-10'!$A$47</f>
        <v>26</v>
      </c>
      <c r="X3" s="60"/>
    </row>
    <row r="4" spans="1:24" x14ac:dyDescent="0.45">
      <c r="A4" t="str">
        <f>IF('個票1-10'!$Q$93=0,"",CHOOSE('個票1-10'!$Q$93,1,2,3,4,5,6,7,8,"錬士","教士"))</f>
        <v/>
      </c>
      <c r="B4" t="str">
        <f>IF('個票1-10'!$H$97="","",'個票1-10'!$H$97)</f>
        <v/>
      </c>
      <c r="C4" t="str">
        <f>IF('個票1-10'!$K$93="○",1,"")</f>
        <v/>
      </c>
      <c r="D4" t="str">
        <f>IF('個票1-10'!$L$93="○",1,"")</f>
        <v/>
      </c>
      <c r="E4" t="str">
        <f>IF('個票1-10'!$B$97="","",'個票1-10'!$B$97)</f>
        <v/>
      </c>
      <c r="F4" t="str">
        <f>IF('個票1-10'!$D$97="","",'個票1-10'!$D$97)</f>
        <v/>
      </c>
      <c r="G4" t="str">
        <f>IF('個票1-10'!$B$98="","",'個票1-10'!$B$98)</f>
        <v/>
      </c>
      <c r="H4" t="str">
        <f>IF('個票1-10'!$D$98="","",'個票1-10'!$D$98)</f>
        <v/>
      </c>
      <c r="I4" t="str">
        <f>IF('個票1-10'!$F$97="","",'個票1-10'!$F$97)</f>
        <v/>
      </c>
      <c r="J4" t="str">
        <f>IF('個票1-10'!$F$98="","",'個票1-10'!$F$98)</f>
        <v/>
      </c>
      <c r="K4" s="39" t="str">
        <f>IF('個票1-10'!$I$97="","",'個票1-10'!$I$97)</f>
        <v/>
      </c>
      <c r="L4" s="39"/>
      <c r="M4" t="str">
        <f>IF('個票1-10'!$G$102="","",'個票1-10'!$G$102)</f>
        <v/>
      </c>
      <c r="N4" s="39" t="str">
        <f>IF('個票1-10'!$D$95="","",'個票1-10'!$D$95)</f>
        <v/>
      </c>
      <c r="O4" s="39"/>
      <c r="P4" s="39" t="str">
        <f>IF('個票1-10'!$H$95="","",'個票1-10'!$H$95)</f>
        <v>埼玉県</v>
      </c>
      <c r="Q4" s="124" t="str">
        <f>IF('個票1-10'!$A$95="","",'個票1-10'!$A$95)</f>
        <v/>
      </c>
      <c r="R4" t="str">
        <f>'個票1-10'!$C$90</f>
        <v>浦和</v>
      </c>
      <c r="S4">
        <f>'個票1-10'!$L$107</f>
        <v>0</v>
      </c>
      <c r="T4" s="59"/>
      <c r="U4"/>
      <c r="V4">
        <f>'個票1-10'!$A$90</f>
        <v>26</v>
      </c>
      <c r="X4" s="60"/>
    </row>
    <row r="5" spans="1:24" x14ac:dyDescent="0.45">
      <c r="A5" t="str">
        <f>IF('個票1-10'!$Q$136=0,"",CHOOSE('個票1-10'!$Q$136,1,2,3,4,5,6,7,8,"錬士","教士"))</f>
        <v/>
      </c>
      <c r="B5" t="str">
        <f>IF('個票1-10'!$H$140="","",'個票1-10'!$H$140)</f>
        <v/>
      </c>
      <c r="C5" t="str">
        <f>IF('個票1-10'!$K$136="○",1,"")</f>
        <v/>
      </c>
      <c r="D5" t="str">
        <f>IF('個票1-10'!$L$136="○",1,"")</f>
        <v/>
      </c>
      <c r="E5" t="str">
        <f>IF('個票1-10'!$B$140="","",'個票1-10'!$B$140)</f>
        <v/>
      </c>
      <c r="F5" t="str">
        <f>IF('個票1-10'!$D$140="","",'個票1-10'!$D$140)</f>
        <v/>
      </c>
      <c r="G5" t="str">
        <f>IF('個票1-10'!$B$141="","",'個票1-10'!$B$141)</f>
        <v/>
      </c>
      <c r="H5" t="str">
        <f>IF('個票1-10'!$D$141="","",'個票1-10'!$D$141)</f>
        <v/>
      </c>
      <c r="I5" t="str">
        <f>IF('個票1-10'!$F$140="","",'個票1-10'!$F$140)</f>
        <v/>
      </c>
      <c r="J5" t="str">
        <f>IF('個票1-10'!$F$141="","",'個票1-10'!$F$141)</f>
        <v/>
      </c>
      <c r="K5" s="39" t="str">
        <f>IF('個票1-10'!$I$140="","",'個票1-10'!$I$140)</f>
        <v/>
      </c>
      <c r="L5" s="39"/>
      <c r="M5" t="str">
        <f>IF('個票1-10'!$G$145="","",'個票1-10'!$G$145)</f>
        <v/>
      </c>
      <c r="N5" s="39" t="str">
        <f>IF('個票1-10'!$D$138="","",'個票1-10'!$D$138)</f>
        <v/>
      </c>
      <c r="O5" s="39"/>
      <c r="P5" s="39" t="str">
        <f>IF('個票1-10'!$H$138="","",'個票1-10'!$H$138)</f>
        <v>埼玉県</v>
      </c>
      <c r="Q5" s="124" t="str">
        <f>IF('個票1-10'!$A$138="","",'個票1-10'!$A$138)</f>
        <v/>
      </c>
      <c r="R5" t="str">
        <f>'個票1-10'!$C$133</f>
        <v>浦和</v>
      </c>
      <c r="S5">
        <f>'個票1-10'!$L$150</f>
        <v>0</v>
      </c>
      <c r="T5" s="59"/>
      <c r="U5"/>
      <c r="V5">
        <f>'個票1-10'!$A$133</f>
        <v>26</v>
      </c>
      <c r="X5" s="60"/>
    </row>
    <row r="6" spans="1:24" x14ac:dyDescent="0.45">
      <c r="A6" t="str">
        <f>IF('個票1-10'!$Q$179=0,"",CHOOSE('個票1-10'!$Q$179,1,2,3,4,5,6,7,8,"錬士","教士"))</f>
        <v/>
      </c>
      <c r="B6" t="str">
        <f>IF('個票1-10'!$H$183="","",'個票1-10'!$H$183)</f>
        <v/>
      </c>
      <c r="C6" t="str">
        <f>IF('個票1-10'!$K$179="○",1,"")</f>
        <v/>
      </c>
      <c r="D6" t="str">
        <f>IF('個票1-10'!$L$179="○",1,"")</f>
        <v/>
      </c>
      <c r="E6" t="str">
        <f>IF('個票1-10'!$B$183="","",'個票1-10'!$B$183)</f>
        <v/>
      </c>
      <c r="F6" t="str">
        <f>IF('個票1-10'!$D$183="","",'個票1-10'!$D$183)</f>
        <v/>
      </c>
      <c r="G6" t="str">
        <f>IF('個票1-10'!$B$184="","",'個票1-10'!$B$184)</f>
        <v/>
      </c>
      <c r="H6" t="str">
        <f>IF('個票1-10'!$D$184="","",'個票1-10'!$D$184)</f>
        <v/>
      </c>
      <c r="I6" t="str">
        <f>IF('個票1-10'!$F$183="","",'個票1-10'!$F$183)</f>
        <v/>
      </c>
      <c r="J6" t="str">
        <f>IF('個票1-10'!$F$184="","",'個票1-10'!$F$184)</f>
        <v/>
      </c>
      <c r="K6" s="39" t="str">
        <f>IF('個票1-10'!$I$183="","",'個票1-10'!$I$183)</f>
        <v/>
      </c>
      <c r="L6" s="39"/>
      <c r="M6" t="str">
        <f>IF('個票1-10'!$G$188="","",'個票1-10'!$G$188)</f>
        <v/>
      </c>
      <c r="N6" s="39" t="str">
        <f>IF('個票1-10'!$D$181="","",'個票1-10'!$D$181)</f>
        <v/>
      </c>
      <c r="O6" s="39"/>
      <c r="P6" s="39" t="str">
        <f>IF('個票1-10'!$H$181="","",'個票1-10'!$H$181)</f>
        <v>埼玉県</v>
      </c>
      <c r="Q6" s="124" t="str">
        <f>IF('個票1-10'!$A$181="","",'個票1-10'!$A$181)</f>
        <v/>
      </c>
      <c r="R6" t="str">
        <f>'個票1-10'!$C$176</f>
        <v>浦和</v>
      </c>
      <c r="S6">
        <f>'個票1-10'!$L$193</f>
        <v>0</v>
      </c>
      <c r="T6" s="59"/>
      <c r="U6"/>
      <c r="V6">
        <f>'個票1-10'!$A$176</f>
        <v>26</v>
      </c>
      <c r="X6" s="60"/>
    </row>
    <row r="7" spans="1:24" x14ac:dyDescent="0.45">
      <c r="A7" t="str">
        <f>IF('個票1-10'!$Q$222=0,"",CHOOSE('個票1-10'!$Q$222,1,2,3,4,5,6,7,8,"錬士","教士"))</f>
        <v/>
      </c>
      <c r="B7" t="str">
        <f>IF('個票1-10'!$H$226="","",'個票1-10'!$H$226)</f>
        <v/>
      </c>
      <c r="C7" t="str">
        <f>IF('個票1-10'!$K$222="○",1,"")</f>
        <v/>
      </c>
      <c r="D7" t="str">
        <f>IF('個票1-10'!$L$222="○",1,"")</f>
        <v/>
      </c>
      <c r="E7" t="str">
        <f>IF('個票1-10'!$B$226="","",'個票1-10'!$B$226)</f>
        <v/>
      </c>
      <c r="F7" t="str">
        <f>IF('個票1-10'!$D$226="","",'個票1-10'!$D$226)</f>
        <v/>
      </c>
      <c r="G7" t="str">
        <f>IF('個票1-10'!$B$227="","",'個票1-10'!$B$227)</f>
        <v/>
      </c>
      <c r="H7" t="str">
        <f>IF('個票1-10'!$D$227="","",'個票1-10'!$D$227)</f>
        <v/>
      </c>
      <c r="I7" t="str">
        <f>IF('個票1-10'!$F$226="","",'個票1-10'!$F$226)</f>
        <v/>
      </c>
      <c r="J7" t="str">
        <f>IF('個票1-10'!$F$227="","",'個票1-10'!$F$227)</f>
        <v/>
      </c>
      <c r="K7" s="39" t="str">
        <f>IF('個票1-10'!$I$226="","",'個票1-10'!$I$226)</f>
        <v/>
      </c>
      <c r="L7" s="39"/>
      <c r="M7" t="str">
        <f>IF('個票1-10'!$G$231="","",'個票1-10'!$G$231)</f>
        <v/>
      </c>
      <c r="N7" s="39" t="str">
        <f>IF('個票1-10'!$D$224="","",'個票1-10'!$D$224)</f>
        <v/>
      </c>
      <c r="O7" s="39"/>
      <c r="P7" s="39" t="str">
        <f>IF('個票1-10'!$H$224="","",'個票1-10'!$H$224)</f>
        <v>埼玉県</v>
      </c>
      <c r="Q7" s="124" t="str">
        <f>IF('個票1-10'!$A$224="","",'個票1-10'!$A$224)</f>
        <v/>
      </c>
      <c r="R7" t="str">
        <f>'個票1-10'!$C$219</f>
        <v>浦和</v>
      </c>
      <c r="S7">
        <f>'個票1-10'!$L$236</f>
        <v>0</v>
      </c>
      <c r="T7" s="59"/>
      <c r="U7"/>
      <c r="V7">
        <f>'個票1-10'!$A$219</f>
        <v>26</v>
      </c>
      <c r="X7" s="60"/>
    </row>
    <row r="8" spans="1:24" x14ac:dyDescent="0.45">
      <c r="A8" t="str">
        <f>IF('個票1-10'!$Q$265=0,"",CHOOSE('個票1-10'!$Q$265,1,2,3,4,5,6,7,8,"錬士","教士"))</f>
        <v/>
      </c>
      <c r="B8" t="str">
        <f>IF('個票1-10'!$H$269="","",'個票1-10'!$H$269)</f>
        <v/>
      </c>
      <c r="C8" t="str">
        <f>IF('個票1-10'!$K$265="○",1,"")</f>
        <v/>
      </c>
      <c r="D8" t="str">
        <f>IF('個票1-10'!$L$265="○",1,"")</f>
        <v/>
      </c>
      <c r="E8" t="str">
        <f>IF('個票1-10'!$B$269="","",'個票1-10'!$B$269)</f>
        <v/>
      </c>
      <c r="F8" t="str">
        <f>IF('個票1-10'!$D$269="","",'個票1-10'!$D$269)</f>
        <v/>
      </c>
      <c r="G8" t="str">
        <f>IF('個票1-10'!$B$270="","",'個票1-10'!$B$270)</f>
        <v/>
      </c>
      <c r="H8" t="str">
        <f>IF('個票1-10'!$D$270="","",'個票1-10'!$D$270)</f>
        <v/>
      </c>
      <c r="I8" t="str">
        <f>IF('個票1-10'!$F$269="","",'個票1-10'!$F$269)</f>
        <v/>
      </c>
      <c r="J8" t="str">
        <f>IF('個票1-10'!$F$270="","",'個票1-10'!$F$270)</f>
        <v/>
      </c>
      <c r="K8" s="39" t="str">
        <f>IF('個票1-10'!$I$269="","",'個票1-10'!$I$269)</f>
        <v/>
      </c>
      <c r="L8" s="39"/>
      <c r="M8" t="str">
        <f>IF('個票1-10'!$G$274="","",'個票1-10'!$G$274)</f>
        <v/>
      </c>
      <c r="N8" s="39" t="str">
        <f>IF('個票1-10'!$D$267="","",'個票1-10'!$D$267)</f>
        <v/>
      </c>
      <c r="O8" s="75"/>
      <c r="P8" s="39" t="str">
        <f>IF('個票1-10'!$H$267="","",'個票1-10'!$H$267)</f>
        <v>埼玉県</v>
      </c>
      <c r="Q8" s="124" t="str">
        <f>IF('個票1-10'!$A$267="","",'個票1-10'!$A$267)</f>
        <v/>
      </c>
      <c r="R8" t="str">
        <f>'個票1-10'!$C$262</f>
        <v>浦和</v>
      </c>
      <c r="S8">
        <f>'個票1-10'!$L$279</f>
        <v>0</v>
      </c>
      <c r="T8" s="59"/>
      <c r="U8"/>
      <c r="V8">
        <f>'個票1-10'!$A$262</f>
        <v>26</v>
      </c>
      <c r="X8" s="60"/>
    </row>
    <row r="9" spans="1:24" x14ac:dyDescent="0.45">
      <c r="A9" t="str">
        <f>IF('個票1-10'!$Q$308=0,"",CHOOSE('個票1-10'!$Q$308,1,2,3,4,5,6,7,8,"錬士","教士"))</f>
        <v/>
      </c>
      <c r="B9" t="str">
        <f>IF('個票1-10'!$H$312="","",'個票1-10'!$H$312)</f>
        <v/>
      </c>
      <c r="C9" t="str">
        <f>IF('個票1-10'!$K$308="○",1,"")</f>
        <v/>
      </c>
      <c r="D9" t="str">
        <f>IF('個票1-10'!$L$308="○",1,"")</f>
        <v/>
      </c>
      <c r="E9" t="str">
        <f>IF('個票1-10'!$B$312="","",'個票1-10'!$B$312)</f>
        <v/>
      </c>
      <c r="F9" t="str">
        <f>IF('個票1-10'!$D$312="","",'個票1-10'!$D$312)</f>
        <v/>
      </c>
      <c r="G9" t="str">
        <f>IF('個票1-10'!$B$313="","",'個票1-10'!$B$313)</f>
        <v/>
      </c>
      <c r="H9" t="str">
        <f>IF('個票1-10'!$D$313="","",'個票1-10'!$D$313)</f>
        <v/>
      </c>
      <c r="I9" t="str">
        <f>IF('個票1-10'!$F$312="","",'個票1-10'!$F$312)</f>
        <v/>
      </c>
      <c r="J9" t="str">
        <f>IF('個票1-10'!$F$313="","",'個票1-10'!$F$313)</f>
        <v/>
      </c>
      <c r="K9" s="39" t="str">
        <f>IF('個票1-10'!$I$312="","",'個票1-10'!$I$312)</f>
        <v/>
      </c>
      <c r="L9" s="39"/>
      <c r="M9" t="str">
        <f>IF('個票1-10'!$G$317="","",'個票1-10'!$G$317)</f>
        <v/>
      </c>
      <c r="N9" s="39" t="str">
        <f>IF('個票1-10'!$D$310="","",'個票1-10'!$D$310)</f>
        <v/>
      </c>
      <c r="O9" s="39"/>
      <c r="P9" s="39" t="str">
        <f>IF('個票1-10'!$H$310="","",'個票1-10'!$H$310)</f>
        <v>埼玉県</v>
      </c>
      <c r="Q9" s="124" t="str">
        <f>IF('個票1-10'!$A$310="","",'個票1-10'!$A$310)</f>
        <v/>
      </c>
      <c r="R9" t="str">
        <f>'個票1-10'!$C$305</f>
        <v>浦和</v>
      </c>
      <c r="S9">
        <f>'個票1-10'!$L$322</f>
        <v>0</v>
      </c>
      <c r="T9" s="59"/>
      <c r="U9"/>
      <c r="V9">
        <f>'個票1-10'!$A$305</f>
        <v>26</v>
      </c>
      <c r="X9" s="60"/>
    </row>
    <row r="10" spans="1:24" x14ac:dyDescent="0.45">
      <c r="A10" t="str">
        <f>IF('個票1-10'!$Q$351=0,"",CHOOSE('個票1-10'!$Q$351,1,2,3,4,5,6,7,8,"錬士","教士"))</f>
        <v/>
      </c>
      <c r="B10" t="str">
        <f>IF('個票1-10'!$H$355="","",'個票1-10'!$H$355)</f>
        <v/>
      </c>
      <c r="C10" t="str">
        <f>IF('個票1-10'!$K$351="○",1,"")</f>
        <v/>
      </c>
      <c r="D10" t="str">
        <f>IF('個票1-10'!$L$351="○",1,"")</f>
        <v/>
      </c>
      <c r="E10" t="str">
        <f>IF('個票1-10'!$B$355="","",'個票1-10'!$B$355)</f>
        <v/>
      </c>
      <c r="F10" t="str">
        <f>IF('個票1-10'!$D$355="","",'個票1-10'!$D$355)</f>
        <v/>
      </c>
      <c r="G10" t="str">
        <f>IF('個票1-10'!$B$356="","",'個票1-10'!$B$356)</f>
        <v/>
      </c>
      <c r="H10" t="str">
        <f>IF('個票1-10'!$D$356="","",'個票1-10'!$D$356)</f>
        <v/>
      </c>
      <c r="I10" t="str">
        <f>IF('個票1-10'!$F$355="","",'個票1-10'!$F$355)</f>
        <v/>
      </c>
      <c r="J10" t="str">
        <f>IF('個票1-10'!$F$356="","",'個票1-10'!$F$356)</f>
        <v/>
      </c>
      <c r="K10" s="39" t="str">
        <f>IF('個票1-10'!$I$355="","",'個票1-10'!$I$355)</f>
        <v/>
      </c>
      <c r="L10" s="39"/>
      <c r="M10" t="str">
        <f>IF('個票1-10'!$G$360="","",'個票1-10'!$G$360)</f>
        <v/>
      </c>
      <c r="N10" s="39" t="str">
        <f>IF('個票1-10'!$D$353="","",'個票1-10'!$D$353)</f>
        <v/>
      </c>
      <c r="O10" s="39"/>
      <c r="P10" s="39" t="str">
        <f>IF('個票1-10'!$H$353="","",'個票1-10'!$H$353)</f>
        <v>埼玉県</v>
      </c>
      <c r="Q10" s="124" t="str">
        <f>IF('個票1-10'!$A$353="","",'個票1-10'!$A$353)</f>
        <v/>
      </c>
      <c r="R10" t="str">
        <f>'個票1-10'!$C$348</f>
        <v>浦和</v>
      </c>
      <c r="S10">
        <f>'個票1-10'!$L$365</f>
        <v>0</v>
      </c>
      <c r="T10" s="59"/>
      <c r="U10"/>
      <c r="V10">
        <f>'個票1-10'!$A$348</f>
        <v>26</v>
      </c>
      <c r="X10" s="60"/>
    </row>
    <row r="11" spans="1:24" x14ac:dyDescent="0.45">
      <c r="A11" t="str">
        <f>IF('個票1-10'!$Q$394=0,"",CHOOSE('個票1-10'!$Q$394,1,2,3,4,5,6,7,8,"錬士","教士"))</f>
        <v/>
      </c>
      <c r="B11" t="str">
        <f>IF('個票1-10'!$H$398="","",'個票1-10'!$H$398)</f>
        <v/>
      </c>
      <c r="C11" t="str">
        <f>IF('個票1-10'!$K$394="○",1,"")</f>
        <v/>
      </c>
      <c r="D11" t="str">
        <f>IF('個票1-10'!$L$394="○",1,"")</f>
        <v/>
      </c>
      <c r="E11" t="str">
        <f>IF('個票1-10'!$B$398="","",'個票1-10'!$B$398)</f>
        <v/>
      </c>
      <c r="F11" t="str">
        <f>IF('個票1-10'!$D$398="","",'個票1-10'!$D$398)</f>
        <v/>
      </c>
      <c r="G11" t="str">
        <f>IF('個票1-10'!$B$399="","",'個票1-10'!$B$399)</f>
        <v/>
      </c>
      <c r="H11" t="str">
        <f>IF('個票1-10'!$D$399="","",'個票1-10'!$D$399)</f>
        <v/>
      </c>
      <c r="I11" t="str">
        <f>IF('個票1-10'!$F$398="","",'個票1-10'!$F$398)</f>
        <v/>
      </c>
      <c r="J11" t="str">
        <f>IF('個票1-10'!$F$399="","",'個票1-10'!$F$399)</f>
        <v/>
      </c>
      <c r="K11" s="39" t="str">
        <f>IF('個票1-10'!$I$398="","",'個票1-10'!$I$398)</f>
        <v/>
      </c>
      <c r="L11" s="39"/>
      <c r="M11" t="str">
        <f>IF('個票1-10'!$G$403="","",'個票1-10'!$G$403)</f>
        <v/>
      </c>
      <c r="N11" s="39" t="str">
        <f>IF('個票1-10'!$D$396="","",'個票1-10'!$D$396)</f>
        <v/>
      </c>
      <c r="O11" s="39"/>
      <c r="P11" s="39" t="str">
        <f>IF('個票1-10'!$H$396="","",'個票1-10'!$H$396)</f>
        <v>埼玉県</v>
      </c>
      <c r="Q11" s="124" t="str">
        <f>IF('個票1-10'!$A$396="","",'個票1-10'!$A$396)</f>
        <v/>
      </c>
      <c r="R11" t="str">
        <f>'個票1-10'!$C$391</f>
        <v>浦和</v>
      </c>
      <c r="S11">
        <f>'個票1-10'!$L$408</f>
        <v>0</v>
      </c>
      <c r="T11" s="59"/>
      <c r="U11"/>
      <c r="V11">
        <f>'個票1-10'!$A$391</f>
        <v>26</v>
      </c>
      <c r="X11" s="60"/>
    </row>
    <row r="12" spans="1:24" x14ac:dyDescent="0.45">
      <c r="A12" t="str">
        <f>IF('個票11-20'!$Q$7=0,"",CHOOSE('個票11-20'!$Q$7,1,2,3,4,5,6,7,8,"錬士","教士"))</f>
        <v/>
      </c>
      <c r="B12" t="str">
        <f>IF('個票11-20'!$H$11="","",'個票11-20'!$H$11)</f>
        <v/>
      </c>
      <c r="C12" t="str">
        <f>IF('個票11-20'!$K$7="○",1,"")</f>
        <v/>
      </c>
      <c r="D12" t="str">
        <f>IF('個票11-20'!$L$7="○",1,"")</f>
        <v/>
      </c>
      <c r="E12" t="str">
        <f>IF('個票11-20'!$B$11="","",'個票11-20'!$B$11)</f>
        <v/>
      </c>
      <c r="F12" t="str">
        <f>IF('個票11-20'!$D$11="","",'個票11-20'!$D$11)</f>
        <v/>
      </c>
      <c r="G12" t="str">
        <f>IF('個票11-20'!$B$12="","",'個票11-20'!$B$12)</f>
        <v/>
      </c>
      <c r="H12" t="str">
        <f>IF('個票11-20'!$D$12="","",'個票11-20'!$D$12)</f>
        <v/>
      </c>
      <c r="I12" t="str">
        <f>IF('個票11-20'!$F$11="","",'個票11-20'!$F$11)</f>
        <v/>
      </c>
      <c r="J12" t="str">
        <f>IF('個票11-20'!$F$12="","",'個票11-20'!$F$12)</f>
        <v/>
      </c>
      <c r="K12" s="39" t="str">
        <f>IF('個票11-20'!$I$11="","",'個票11-20'!$I$11)</f>
        <v/>
      </c>
      <c r="L12" s="39"/>
      <c r="M12" t="str">
        <f>IF('個票11-20'!$G$16="","",'個票11-20'!$G$16)</f>
        <v/>
      </c>
      <c r="N12" s="39" t="str">
        <f>IF('個票11-20'!$D$9="","",'個票11-20'!$D$9)</f>
        <v/>
      </c>
      <c r="O12" s="39"/>
      <c r="P12" s="39" t="str">
        <f>IF('個票11-20'!$H$9="","",'個票11-20'!$H$9)</f>
        <v>埼玉県</v>
      </c>
      <c r="Q12" s="124" t="str">
        <f>IF('個票11-20'!$A$9="","",'個票11-20'!$A$9)</f>
        <v/>
      </c>
      <c r="R12" t="str">
        <f>'個票11-20'!$C$4</f>
        <v>浦和</v>
      </c>
      <c r="S12">
        <f>'個票11-20'!$L$21</f>
        <v>0</v>
      </c>
      <c r="T12" s="59"/>
      <c r="U12"/>
      <c r="V12">
        <f>'個票11-20'!$A$4</f>
        <v>26</v>
      </c>
      <c r="X12" s="60"/>
    </row>
    <row r="13" spans="1:24" x14ac:dyDescent="0.45">
      <c r="A13" t="str">
        <f>IF('個票11-20'!$Q$50=0,"",CHOOSE('個票11-20'!$Q$50,1,2,3,4,5,6,7,8,"錬士","教士"))</f>
        <v/>
      </c>
      <c r="B13" t="str">
        <f>IF('個票11-20'!$H$54="","",'個票11-20'!$H$54)</f>
        <v/>
      </c>
      <c r="C13" t="str">
        <f>IF('個票11-20'!$K$50="○",1,"")</f>
        <v/>
      </c>
      <c r="D13" t="str">
        <f>IF('個票11-20'!$L$50="○",1,"")</f>
        <v/>
      </c>
      <c r="E13" t="str">
        <f>IF('個票11-20'!$B$54="","",'個票11-20'!$B$54)</f>
        <v/>
      </c>
      <c r="F13" t="str">
        <f>IF('個票11-20'!$D$54="","",'個票11-20'!$D$54)</f>
        <v/>
      </c>
      <c r="G13" t="str">
        <f>IF('個票11-20'!$B$55="","",'個票11-20'!$B$55)</f>
        <v/>
      </c>
      <c r="H13" t="str">
        <f>IF('個票11-20'!$D$55="","",'個票11-20'!$D$55)</f>
        <v/>
      </c>
      <c r="I13" t="str">
        <f>IF('個票11-20'!$F$54="","",'個票11-20'!$F$54)</f>
        <v/>
      </c>
      <c r="J13" t="str">
        <f>IF('個票11-20'!$F$55="","",'個票11-20'!$F$55)</f>
        <v/>
      </c>
      <c r="K13" s="39" t="str">
        <f>IF('個票11-20'!$I$54="","",'個票11-20'!$I$54)</f>
        <v/>
      </c>
      <c r="L13" s="39"/>
      <c r="M13" t="str">
        <f>IF('個票11-20'!$G$59="","",'個票11-20'!$G$59)</f>
        <v/>
      </c>
      <c r="N13" s="39" t="str">
        <f>IF('個票11-20'!$D$52="","",'個票11-20'!$D$52)</f>
        <v/>
      </c>
      <c r="O13" s="39"/>
      <c r="P13" s="39" t="str">
        <f>IF('個票11-20'!$H$52="","",'個票11-20'!$H$52)</f>
        <v>埼玉県</v>
      </c>
      <c r="Q13" s="124" t="str">
        <f>IF('個票11-20'!$A$52="","",'個票11-20'!$A$52)</f>
        <v/>
      </c>
      <c r="R13" t="str">
        <f>'個票11-20'!$C$47</f>
        <v>浦和</v>
      </c>
      <c r="S13">
        <f>'個票11-20'!$L$64</f>
        <v>0</v>
      </c>
      <c r="T13" s="59"/>
      <c r="U13"/>
      <c r="V13">
        <f>'個票11-20'!$A$47</f>
        <v>26</v>
      </c>
      <c r="X13" s="60"/>
    </row>
    <row r="14" spans="1:24" x14ac:dyDescent="0.45">
      <c r="A14" t="str">
        <f>IF('個票11-20'!$Q$93=0,"",CHOOSE('個票11-20'!$Q$93,1,2,3,4,5,6,7,8,"錬士","教士"))</f>
        <v/>
      </c>
      <c r="B14" t="str">
        <f>IF('個票11-20'!$H$97="","",'個票11-20'!$H$97)</f>
        <v/>
      </c>
      <c r="C14" t="str">
        <f>IF('個票11-20'!$K$93="○",1,"")</f>
        <v/>
      </c>
      <c r="D14" t="str">
        <f>IF('個票11-20'!$L$93="○",1,"")</f>
        <v/>
      </c>
      <c r="E14" t="str">
        <f>IF('個票11-20'!$B$97="","",'個票11-20'!$B$97)</f>
        <v/>
      </c>
      <c r="F14" t="str">
        <f>IF('個票11-20'!$D$97="","",'個票11-20'!$D$97)</f>
        <v/>
      </c>
      <c r="G14" t="str">
        <f>IF('個票11-20'!$B$98="","",'個票11-20'!$B$98)</f>
        <v/>
      </c>
      <c r="H14" t="str">
        <f>IF('個票11-20'!$D$98="","",'個票11-20'!$D$98)</f>
        <v/>
      </c>
      <c r="I14" t="str">
        <f>IF('個票11-20'!$F$97="","",'個票11-20'!$F$97)</f>
        <v/>
      </c>
      <c r="J14" t="str">
        <f>IF('個票11-20'!$F$98="","",'個票11-20'!$F$98)</f>
        <v/>
      </c>
      <c r="K14" s="39" t="str">
        <f>IF('個票11-20'!$I$97="","",'個票11-20'!$I$97)</f>
        <v/>
      </c>
      <c r="L14" s="39"/>
      <c r="M14" t="str">
        <f>IF('個票11-20'!$G$102="","",'個票11-20'!$G$102)</f>
        <v/>
      </c>
      <c r="N14" s="39" t="str">
        <f>IF('個票11-20'!$D$95="","",'個票11-20'!$D$95)</f>
        <v/>
      </c>
      <c r="O14" s="39"/>
      <c r="P14" s="39" t="str">
        <f>IF('個票11-20'!$H$95="","",'個票11-20'!$H$95)</f>
        <v>埼玉県</v>
      </c>
      <c r="Q14" s="124" t="str">
        <f>IF('個票11-20'!$A$95="","",'個票11-20'!$A$95)</f>
        <v/>
      </c>
      <c r="R14" t="str">
        <f>'個票11-20'!$C$90</f>
        <v>浦和</v>
      </c>
      <c r="S14">
        <f>'個票11-20'!$L$107</f>
        <v>0</v>
      </c>
      <c r="T14" s="59"/>
      <c r="U14"/>
      <c r="V14">
        <f>'個票11-20'!$A$90</f>
        <v>26</v>
      </c>
      <c r="X14" s="60"/>
    </row>
    <row r="15" spans="1:24" x14ac:dyDescent="0.45">
      <c r="A15" t="str">
        <f>IF('個票11-20'!$Q$136=0,"",CHOOSE('個票11-20'!$Q$136,1,2,3,4,5,6,7,8,"錬士","教士"))</f>
        <v/>
      </c>
      <c r="B15" t="str">
        <f>IF('個票11-20'!$H$140="","",'個票11-20'!$H$140)</f>
        <v/>
      </c>
      <c r="C15" t="str">
        <f>IF('個票11-20'!$K$136="○",1,"")</f>
        <v/>
      </c>
      <c r="D15" t="str">
        <f>IF('個票11-20'!$L$136="○",1,"")</f>
        <v/>
      </c>
      <c r="E15" t="str">
        <f>IF('個票11-20'!$B$140="","",'個票11-20'!$B$140)</f>
        <v/>
      </c>
      <c r="F15" t="str">
        <f>IF('個票11-20'!$D$140="","",'個票11-20'!$D$140)</f>
        <v/>
      </c>
      <c r="G15" t="str">
        <f>IF('個票11-20'!$B$141="","",'個票11-20'!$B$141)</f>
        <v/>
      </c>
      <c r="H15" t="str">
        <f>IF('個票11-20'!$D$141="","",'個票11-20'!$D$141)</f>
        <v/>
      </c>
      <c r="I15" t="str">
        <f>IF('個票11-20'!$F$140="","",'個票11-20'!$F$140)</f>
        <v/>
      </c>
      <c r="J15" t="str">
        <f>IF('個票11-20'!$F$141="","",'個票11-20'!$F$141)</f>
        <v/>
      </c>
      <c r="K15" s="39" t="str">
        <f>IF('個票11-20'!$I$140="","",'個票11-20'!$I$140)</f>
        <v/>
      </c>
      <c r="L15" s="39"/>
      <c r="M15" t="str">
        <f>IF('個票11-20'!$G$145="","",'個票11-20'!$G$145)</f>
        <v/>
      </c>
      <c r="N15" s="39" t="str">
        <f>IF('個票11-20'!$D$138="","",'個票11-20'!$D$138)</f>
        <v/>
      </c>
      <c r="O15" s="39"/>
      <c r="P15" s="39" t="str">
        <f>IF('個票11-20'!$H$138="","",'個票11-20'!$H$138)</f>
        <v>埼玉県</v>
      </c>
      <c r="Q15" s="124" t="str">
        <f>IF('個票11-20'!$A$138="","",'個票11-20'!$A$138)</f>
        <v/>
      </c>
      <c r="R15" t="str">
        <f>'個票11-20'!$C$133</f>
        <v>浦和</v>
      </c>
      <c r="S15">
        <f>'個票11-20'!$L$150</f>
        <v>0</v>
      </c>
      <c r="T15" s="59"/>
      <c r="U15"/>
      <c r="V15">
        <f>'個票11-20'!$A$133</f>
        <v>26</v>
      </c>
      <c r="X15" s="60"/>
    </row>
    <row r="16" spans="1:24" x14ac:dyDescent="0.45">
      <c r="A16" t="str">
        <f>IF('個票11-20'!$Q$179=0,"",CHOOSE('個票11-20'!$Q$179,1,2,3,4,5,6,7,8,"錬士","教士"))</f>
        <v/>
      </c>
      <c r="B16" t="str">
        <f>IF('個票11-20'!$H$183="","",'個票11-20'!$H$183)</f>
        <v/>
      </c>
      <c r="C16" t="str">
        <f>IF('個票11-20'!$K$179="○",1,"")</f>
        <v/>
      </c>
      <c r="D16" t="str">
        <f>IF('個票11-20'!$L$179="○",1,"")</f>
        <v/>
      </c>
      <c r="E16" t="str">
        <f>IF('個票11-20'!$B$183="","",'個票11-20'!$B$183)</f>
        <v/>
      </c>
      <c r="F16" t="str">
        <f>IF('個票11-20'!$D$183="","",'個票11-20'!$D$183)</f>
        <v/>
      </c>
      <c r="G16" t="str">
        <f>IF('個票11-20'!$B$184="","",'個票11-20'!$B$184)</f>
        <v/>
      </c>
      <c r="H16" t="str">
        <f>IF('個票11-20'!$D$184="","",'個票11-20'!$D$184)</f>
        <v/>
      </c>
      <c r="I16" t="str">
        <f>IF('個票11-20'!$F$183="","",'個票11-20'!$F$183)</f>
        <v/>
      </c>
      <c r="J16" t="str">
        <f>IF('個票11-20'!$F$184="","",'個票11-20'!$F$184)</f>
        <v/>
      </c>
      <c r="K16" s="39" t="str">
        <f>IF('個票11-20'!$I$183="","",'個票11-20'!$I$183)</f>
        <v/>
      </c>
      <c r="L16" s="39"/>
      <c r="M16" t="str">
        <f>IF('個票11-20'!$G$188="","",'個票11-20'!$G$188)</f>
        <v/>
      </c>
      <c r="N16" s="39" t="str">
        <f>IF('個票11-20'!$D$181="","",'個票11-20'!$D$181)</f>
        <v/>
      </c>
      <c r="O16" s="39"/>
      <c r="P16" s="39" t="str">
        <f>IF('個票11-20'!$H$181="","",'個票11-20'!$H$181)</f>
        <v>埼玉県</v>
      </c>
      <c r="Q16" s="124" t="str">
        <f>IF('個票11-20'!$A$181="","",'個票11-20'!$A$181)</f>
        <v/>
      </c>
      <c r="R16" t="str">
        <f>'個票11-20'!$C$176</f>
        <v>浦和</v>
      </c>
      <c r="S16">
        <f>'個票11-20'!$L$193</f>
        <v>0</v>
      </c>
      <c r="T16" s="59"/>
      <c r="U16"/>
      <c r="V16">
        <f>'個票11-20'!$A$176</f>
        <v>26</v>
      </c>
      <c r="X16" s="60"/>
    </row>
    <row r="17" spans="1:24" x14ac:dyDescent="0.45">
      <c r="A17" t="str">
        <f>IF('個票11-20'!$Q$222=0,"",CHOOSE('個票11-20'!$Q$222,1,2,3,4,5,6,7,8,"錬士","教士"))</f>
        <v/>
      </c>
      <c r="B17" t="str">
        <f>IF('個票11-20'!$H$226="","",'個票11-20'!$H$226)</f>
        <v/>
      </c>
      <c r="C17" t="str">
        <f>IF('個票11-20'!$K$222="○",1,"")</f>
        <v/>
      </c>
      <c r="D17" t="str">
        <f>IF('個票11-20'!$L$222="○",1,"")</f>
        <v/>
      </c>
      <c r="E17" t="str">
        <f>IF('個票11-20'!$B$226="","",'個票11-20'!$B$226)</f>
        <v/>
      </c>
      <c r="F17" t="str">
        <f>IF('個票11-20'!$D$226="","",'個票11-20'!$D$226)</f>
        <v/>
      </c>
      <c r="G17" t="str">
        <f>IF('個票11-20'!$B$227="","",'個票11-20'!$B$227)</f>
        <v/>
      </c>
      <c r="H17" t="str">
        <f>IF('個票11-20'!$D$227="","",'個票11-20'!$D$227)</f>
        <v/>
      </c>
      <c r="I17" t="str">
        <f>IF('個票11-20'!$F$226="","",'個票11-20'!$F$226)</f>
        <v/>
      </c>
      <c r="J17" t="str">
        <f>IF('個票11-20'!$F$227="","",'個票11-20'!$F$227)</f>
        <v/>
      </c>
      <c r="K17" s="39" t="str">
        <f>IF('個票11-20'!$I$226="","",'個票11-20'!$I$226)</f>
        <v/>
      </c>
      <c r="L17" s="39"/>
      <c r="M17" t="str">
        <f>IF('個票11-20'!$G$231="","",'個票11-20'!$G$231)</f>
        <v/>
      </c>
      <c r="N17" s="39" t="str">
        <f>IF('個票11-20'!$D$224="","",'個票11-20'!$D$224)</f>
        <v/>
      </c>
      <c r="O17" s="39"/>
      <c r="P17" s="39" t="str">
        <f>IF('個票11-20'!$H$224="","",'個票11-20'!$H$224)</f>
        <v>埼玉県</v>
      </c>
      <c r="Q17" s="124" t="str">
        <f>IF('個票11-20'!$A$224="","",'個票11-20'!$A$224)</f>
        <v/>
      </c>
      <c r="R17" t="str">
        <f>'個票11-20'!$C$219</f>
        <v>浦和</v>
      </c>
      <c r="S17">
        <f>'個票11-20'!$L$236</f>
        <v>0</v>
      </c>
      <c r="T17" s="59"/>
      <c r="U17"/>
      <c r="V17">
        <f>'個票11-20'!$A$219</f>
        <v>26</v>
      </c>
      <c r="X17" s="60"/>
    </row>
    <row r="18" spans="1:24" x14ac:dyDescent="0.45">
      <c r="A18" t="str">
        <f>IF('個票11-20'!$Q$265=0,"",CHOOSE('個票11-20'!$Q$265,1,2,3,4,5,6,7,8,"錬士","教士"))</f>
        <v/>
      </c>
      <c r="B18" t="str">
        <f>IF('個票11-20'!$H$269="","",'個票11-20'!$H$269)</f>
        <v/>
      </c>
      <c r="C18" t="str">
        <f>IF('個票11-20'!$K$265="○",1,"")</f>
        <v/>
      </c>
      <c r="D18" t="str">
        <f>IF('個票11-20'!$L$265="○",1,"")</f>
        <v/>
      </c>
      <c r="E18" t="str">
        <f>IF('個票11-20'!$B$269="","",'個票11-20'!$B$269)</f>
        <v/>
      </c>
      <c r="F18" t="str">
        <f>IF('個票11-20'!$D$269="","",'個票11-20'!$D$269)</f>
        <v/>
      </c>
      <c r="G18" t="str">
        <f>IF('個票11-20'!$B$270="","",'個票11-20'!$B$270)</f>
        <v/>
      </c>
      <c r="H18" t="str">
        <f>IF('個票11-20'!$D$270="","",'個票11-20'!$D$270)</f>
        <v/>
      </c>
      <c r="I18" t="str">
        <f>IF('個票11-20'!$F$269="","",'個票11-20'!$F$269)</f>
        <v/>
      </c>
      <c r="J18" t="str">
        <f>IF('個票11-20'!$F$270="","",'個票11-20'!$F$270)</f>
        <v/>
      </c>
      <c r="K18" s="39" t="str">
        <f>IF('個票11-20'!$I$269="","",'個票11-20'!$I$269)</f>
        <v/>
      </c>
      <c r="L18" s="39"/>
      <c r="M18" t="str">
        <f>IF('個票11-20'!$G$274="","",'個票11-20'!$G$274)</f>
        <v/>
      </c>
      <c r="N18" s="39" t="str">
        <f>IF('個票11-20'!$D$267="","",'個票11-20'!$D$267)</f>
        <v/>
      </c>
      <c r="O18" s="75"/>
      <c r="P18" s="39" t="str">
        <f>IF('個票11-20'!$H$267="","",'個票11-20'!$H$267)</f>
        <v>埼玉県</v>
      </c>
      <c r="Q18" s="124" t="str">
        <f>IF('個票11-20'!$A$267="","",'個票11-20'!$A$267)</f>
        <v/>
      </c>
      <c r="R18" t="str">
        <f>'個票11-20'!$C$262</f>
        <v>浦和</v>
      </c>
      <c r="S18">
        <f>'個票11-20'!$L$279</f>
        <v>0</v>
      </c>
      <c r="T18" s="59"/>
      <c r="U18"/>
      <c r="V18">
        <f>'個票11-20'!$A$262</f>
        <v>26</v>
      </c>
      <c r="X18" s="60"/>
    </row>
    <row r="19" spans="1:24" x14ac:dyDescent="0.45">
      <c r="A19" t="str">
        <f>IF('個票11-20'!$Q$308=0,"",CHOOSE('個票11-20'!$Q$308,1,2,3,4,5,6,7,8,"錬士","教士"))</f>
        <v/>
      </c>
      <c r="B19" t="str">
        <f>IF('個票11-20'!$H$312="","",'個票11-20'!$H$312)</f>
        <v/>
      </c>
      <c r="C19" t="str">
        <f>IF('個票11-20'!$K$308="○",1,"")</f>
        <v/>
      </c>
      <c r="D19" t="str">
        <f>IF('個票11-20'!$L$308="○",1,"")</f>
        <v/>
      </c>
      <c r="E19" t="str">
        <f>IF('個票11-20'!$B$312="","",'個票11-20'!$B$312)</f>
        <v/>
      </c>
      <c r="F19" t="str">
        <f>IF('個票11-20'!$D$312="","",'個票11-20'!$D$312)</f>
        <v/>
      </c>
      <c r="G19" t="str">
        <f>IF('個票11-20'!$B$313="","",'個票11-20'!$B$313)</f>
        <v/>
      </c>
      <c r="H19" t="str">
        <f>IF('個票11-20'!$D$313="","",'個票11-20'!$D$313)</f>
        <v/>
      </c>
      <c r="I19" t="str">
        <f>IF('個票11-20'!$F$312="","",'個票11-20'!$F$312)</f>
        <v/>
      </c>
      <c r="J19" t="str">
        <f>IF('個票11-20'!$F$313="","",'個票11-20'!$F$313)</f>
        <v/>
      </c>
      <c r="K19" s="39" t="str">
        <f>IF('個票11-20'!$I$312="","",'個票11-20'!$I$312)</f>
        <v/>
      </c>
      <c r="L19" s="39"/>
      <c r="M19" t="str">
        <f>IF('個票11-20'!$G$317="","",'個票11-20'!$G$317)</f>
        <v/>
      </c>
      <c r="N19" s="39" t="str">
        <f>IF('個票11-20'!$D$310="","",'個票11-20'!$D$310)</f>
        <v/>
      </c>
      <c r="O19" s="39"/>
      <c r="P19" s="39" t="str">
        <f>IF('個票11-20'!$H$310="","",'個票11-20'!$H$310)</f>
        <v>埼玉県</v>
      </c>
      <c r="Q19" s="124" t="str">
        <f>IF('個票11-20'!$A$310="","",'個票11-20'!$A$310)</f>
        <v/>
      </c>
      <c r="R19" t="str">
        <f>'個票11-20'!$C$305</f>
        <v>浦和</v>
      </c>
      <c r="S19">
        <f>'個票11-20'!$L$322</f>
        <v>0</v>
      </c>
      <c r="T19" s="59"/>
      <c r="U19"/>
      <c r="V19">
        <f>'個票11-20'!$A$305</f>
        <v>26</v>
      </c>
      <c r="X19" s="60"/>
    </row>
    <row r="20" spans="1:24" x14ac:dyDescent="0.45">
      <c r="A20" t="str">
        <f>IF('個票11-20'!$Q$351=0,"",CHOOSE('個票11-20'!$Q$351,1,2,3,4,5,6,7,8,"錬士","教士"))</f>
        <v/>
      </c>
      <c r="B20" t="str">
        <f>IF('個票11-20'!$H$355="","",'個票11-20'!$H$355)</f>
        <v/>
      </c>
      <c r="C20" t="str">
        <f>IF('個票11-20'!$K$351="○",1,"")</f>
        <v/>
      </c>
      <c r="D20" t="str">
        <f>IF('個票11-20'!$L$351="○",1,"")</f>
        <v/>
      </c>
      <c r="E20" t="str">
        <f>IF('個票11-20'!$B$355="","",'個票11-20'!$B$355)</f>
        <v/>
      </c>
      <c r="F20" t="str">
        <f>IF('個票11-20'!$D$355="","",'個票11-20'!$D$355)</f>
        <v/>
      </c>
      <c r="G20" t="str">
        <f>IF('個票11-20'!$B$356="","",'個票11-20'!$B$356)</f>
        <v/>
      </c>
      <c r="H20" t="str">
        <f>IF('個票11-20'!$D$356="","",'個票11-20'!$D$356)</f>
        <v/>
      </c>
      <c r="I20" t="str">
        <f>IF('個票11-20'!$F$355="","",'個票11-20'!$F$355)</f>
        <v/>
      </c>
      <c r="J20" t="str">
        <f>IF('個票11-20'!$F$356="","",'個票11-20'!$F$356)</f>
        <v/>
      </c>
      <c r="K20" s="39" t="str">
        <f>IF('個票11-20'!$I$355="","",'個票11-20'!$I$355)</f>
        <v/>
      </c>
      <c r="L20" s="39"/>
      <c r="M20" t="str">
        <f>IF('個票11-20'!$G$360="","",'個票11-20'!$G$360)</f>
        <v/>
      </c>
      <c r="N20" s="39" t="str">
        <f>IF('個票11-20'!$D$353="","",'個票11-20'!$D$353)</f>
        <v/>
      </c>
      <c r="O20" s="39"/>
      <c r="P20" s="39" t="str">
        <f>IF('個票11-20'!$H$353="","",'個票11-20'!$H$353)</f>
        <v>埼玉県</v>
      </c>
      <c r="Q20" s="124" t="str">
        <f>IF('個票11-20'!$A$353="","",'個票11-20'!$A$353)</f>
        <v/>
      </c>
      <c r="R20" t="str">
        <f>'個票11-20'!$C$348</f>
        <v>浦和</v>
      </c>
      <c r="S20">
        <f>'個票11-20'!$L$365</f>
        <v>0</v>
      </c>
      <c r="T20" s="59"/>
      <c r="U20"/>
      <c r="V20">
        <f>'個票11-20'!$A$348</f>
        <v>26</v>
      </c>
      <c r="X20" s="60"/>
    </row>
    <row r="21" spans="1:24" x14ac:dyDescent="0.45">
      <c r="A21" t="str">
        <f>IF('個票11-20'!$Q$394=0,"",CHOOSE('個票11-20'!$Q$394,1,2,3,4,5,6,7,8,"錬士","教士"))</f>
        <v/>
      </c>
      <c r="B21" t="str">
        <f>IF('個票11-20'!$H$398="","",'個票11-20'!$H$398)</f>
        <v/>
      </c>
      <c r="C21" t="str">
        <f>IF('個票11-20'!$K$394="○",1,"")</f>
        <v/>
      </c>
      <c r="D21" t="str">
        <f>IF('個票11-20'!$L$394="○",1,"")</f>
        <v/>
      </c>
      <c r="E21" t="str">
        <f>IF('個票11-20'!$B$398="","",'個票11-20'!$B$398)</f>
        <v/>
      </c>
      <c r="F21" t="str">
        <f>IF('個票11-20'!$D$398="","",'個票11-20'!$D$398)</f>
        <v/>
      </c>
      <c r="G21" t="str">
        <f>IF('個票11-20'!$B$399="","",'個票11-20'!$B$399)</f>
        <v/>
      </c>
      <c r="H21" t="str">
        <f>IF('個票11-20'!$D$399="","",'個票11-20'!$D$399)</f>
        <v/>
      </c>
      <c r="I21" t="str">
        <f>IF('個票11-20'!$F$398="","",'個票11-20'!$F$398)</f>
        <v/>
      </c>
      <c r="J21" t="str">
        <f>IF('個票11-20'!$F$399="","",'個票11-20'!$F$399)</f>
        <v/>
      </c>
      <c r="K21" s="39" t="str">
        <f>IF('個票11-20'!$I$398="","",'個票11-20'!$I$398)</f>
        <v/>
      </c>
      <c r="L21" s="39"/>
      <c r="M21" t="str">
        <f>IF('個票11-20'!$G$403="","",'個票11-20'!$G$403)</f>
        <v/>
      </c>
      <c r="N21" s="39" t="str">
        <f>IF('個票11-20'!$D$396="","",'個票11-20'!$D$396)</f>
        <v/>
      </c>
      <c r="O21" s="39"/>
      <c r="P21" s="39" t="str">
        <f>IF('個票11-20'!$H$396="","",'個票11-20'!$H$396)</f>
        <v>埼玉県</v>
      </c>
      <c r="Q21" s="124" t="str">
        <f>IF('個票11-20'!$A$396="","",'個票11-20'!$A$396)</f>
        <v/>
      </c>
      <c r="R21" t="str">
        <f>'個票11-20'!$C$391</f>
        <v>浦和</v>
      </c>
      <c r="S21">
        <f>'個票11-20'!$L$408</f>
        <v>0</v>
      </c>
      <c r="T21" s="59"/>
      <c r="U21"/>
      <c r="V21">
        <f>'個票11-20'!$A$391</f>
        <v>26</v>
      </c>
      <c r="X21" s="60"/>
    </row>
    <row r="22" spans="1:24" x14ac:dyDescent="0.45">
      <c r="A22" t="str">
        <f>IF('個票21-30'!$Q$7=0,"",CHOOSE('個票21-30'!$Q$7,1,2,3,4,5,6,7,8,"錬士","教士"))</f>
        <v/>
      </c>
      <c r="B22" t="str">
        <f>IF('個票21-30'!$H$11="","",'個票21-30'!$H$11)</f>
        <v/>
      </c>
      <c r="C22" t="str">
        <f>IF('個票21-30'!$K$7="○",1,"")</f>
        <v/>
      </c>
      <c r="D22" t="str">
        <f>IF('個票21-30'!$L$7="○",1,"")</f>
        <v/>
      </c>
      <c r="E22" t="str">
        <f>IF('個票21-30'!$B$11="","",'個票21-30'!$B$11)</f>
        <v/>
      </c>
      <c r="F22" t="str">
        <f>IF('個票21-30'!$D$11="","",'個票21-30'!$D$11)</f>
        <v/>
      </c>
      <c r="G22" t="str">
        <f>IF('個票21-30'!$B$12="","",'個票21-30'!$B$12)</f>
        <v/>
      </c>
      <c r="H22" t="str">
        <f>IF('個票21-30'!$D$12="","",'個票21-30'!$D$12)</f>
        <v/>
      </c>
      <c r="I22" t="str">
        <f>IF('個票21-30'!$F$11="","",'個票21-30'!$F$11)</f>
        <v/>
      </c>
      <c r="J22" t="str">
        <f>IF('個票21-30'!$F$12="","",'個票21-30'!$F$12)</f>
        <v/>
      </c>
      <c r="K22" s="39" t="str">
        <f>IF('個票21-30'!$I$11="","",'個票21-30'!$I$11)</f>
        <v/>
      </c>
      <c r="L22" s="39"/>
      <c r="M22" t="str">
        <f>IF('個票21-30'!$G$16="","",'個票21-30'!$G$16)</f>
        <v/>
      </c>
      <c r="N22" s="39" t="str">
        <f>IF('個票21-30'!$D$9="","",'個票21-30'!$D$9)</f>
        <v/>
      </c>
      <c r="O22" s="39"/>
      <c r="P22" s="39" t="str">
        <f>IF('個票21-30'!$H$9="","",'個票21-30'!$H$9)</f>
        <v>埼玉県</v>
      </c>
      <c r="Q22" s="124" t="str">
        <f>IF('個票21-30'!$A$9="","",'個票21-30'!$A$9)</f>
        <v/>
      </c>
      <c r="R22" t="str">
        <f>'個票21-30'!$C$4</f>
        <v>浦和</v>
      </c>
      <c r="S22">
        <f>'個票21-30'!$L$21</f>
        <v>0</v>
      </c>
      <c r="T22" s="59"/>
      <c r="U22"/>
      <c r="V22">
        <f>'個票21-30'!$A$4</f>
        <v>26</v>
      </c>
      <c r="X22" s="60"/>
    </row>
    <row r="23" spans="1:24" x14ac:dyDescent="0.45">
      <c r="A23" t="str">
        <f>IF('個票21-30'!$Q$50=0,"",CHOOSE('個票21-30'!$Q$50,1,2,3,4,5,6,7,8,"錬士","教士"))</f>
        <v/>
      </c>
      <c r="B23" t="str">
        <f>IF('個票21-30'!$H$54="","",'個票21-30'!$H$54)</f>
        <v/>
      </c>
      <c r="C23" t="str">
        <f>IF('個票21-30'!$K$50="○",1,"")</f>
        <v/>
      </c>
      <c r="D23" t="str">
        <f>IF('個票21-30'!$L$50="○",1,"")</f>
        <v/>
      </c>
      <c r="E23" t="str">
        <f>IF('個票21-30'!$B$54="","",'個票21-30'!$B$54)</f>
        <v/>
      </c>
      <c r="F23" t="str">
        <f>IF('個票21-30'!$D$54="","",'個票21-30'!$D$54)</f>
        <v/>
      </c>
      <c r="G23" t="str">
        <f>IF('個票21-30'!$B$55="","",'個票21-30'!$B$55)</f>
        <v/>
      </c>
      <c r="H23" t="str">
        <f>IF('個票21-30'!$D$55="","",'個票21-30'!$D$55)</f>
        <v/>
      </c>
      <c r="I23" t="str">
        <f>IF('個票21-30'!$F$54="","",'個票21-30'!$F$54)</f>
        <v/>
      </c>
      <c r="J23" t="str">
        <f>IF('個票21-30'!$F$55="","",'個票21-30'!$F$55)</f>
        <v/>
      </c>
      <c r="K23" s="39" t="str">
        <f>IF('個票21-30'!$I$54="","",'個票21-30'!$I$54)</f>
        <v/>
      </c>
      <c r="L23" s="39"/>
      <c r="M23" t="str">
        <f>IF('個票21-30'!$G$59="","",'個票21-30'!$G$59)</f>
        <v/>
      </c>
      <c r="N23" s="39" t="str">
        <f>IF('個票21-30'!$D$52="","",'個票21-30'!$D$52)</f>
        <v/>
      </c>
      <c r="O23" s="39"/>
      <c r="P23" s="39" t="str">
        <f>IF('個票21-30'!$H$52="","",'個票21-30'!$H$52)</f>
        <v>埼玉県</v>
      </c>
      <c r="Q23" s="124" t="str">
        <f>IF('個票21-30'!$A$52="","",'個票21-30'!$A$52)</f>
        <v/>
      </c>
      <c r="R23" t="str">
        <f>'個票21-30'!$C$47</f>
        <v>浦和</v>
      </c>
      <c r="S23">
        <f>'個票21-30'!$L$64</f>
        <v>0</v>
      </c>
      <c r="T23" s="59"/>
      <c r="U23"/>
      <c r="V23">
        <f>'個票21-30'!$A$47</f>
        <v>26</v>
      </c>
      <c r="X23" s="60"/>
    </row>
    <row r="24" spans="1:24" x14ac:dyDescent="0.45">
      <c r="A24" t="str">
        <f>IF('個票21-30'!$Q$93=0,"",CHOOSE('個票21-30'!$Q$93,1,2,3,4,5,6,7,8,"錬士","教士"))</f>
        <v/>
      </c>
      <c r="B24" t="str">
        <f>IF('個票21-30'!$H$97="","",'個票21-30'!$H$97)</f>
        <v/>
      </c>
      <c r="C24" t="str">
        <f>IF('個票21-30'!$K$93="○",1,"")</f>
        <v/>
      </c>
      <c r="D24" t="str">
        <f>IF('個票21-30'!$L$93="○",1,"")</f>
        <v/>
      </c>
      <c r="E24" t="str">
        <f>IF('個票21-30'!$B$97="","",'個票21-30'!$B$97)</f>
        <v/>
      </c>
      <c r="F24" t="str">
        <f>IF('個票21-30'!$D$97="","",'個票21-30'!$D$97)</f>
        <v/>
      </c>
      <c r="G24" t="str">
        <f>IF('個票21-30'!$B$98="","",'個票21-30'!$B$98)</f>
        <v/>
      </c>
      <c r="H24" t="str">
        <f>IF('個票21-30'!$D$98="","",'個票21-30'!$D$98)</f>
        <v/>
      </c>
      <c r="I24" t="str">
        <f>IF('個票21-30'!$F$97="","",'個票21-30'!$F$97)</f>
        <v/>
      </c>
      <c r="J24" t="str">
        <f>IF('個票21-30'!$F$98="","",'個票21-30'!$F$98)</f>
        <v/>
      </c>
      <c r="K24" s="39" t="str">
        <f>IF('個票21-30'!$I$97="","",'個票21-30'!$I$97)</f>
        <v/>
      </c>
      <c r="L24" s="39"/>
      <c r="M24" t="str">
        <f>IF('個票21-30'!$G$102="","",'個票21-30'!$G$102)</f>
        <v/>
      </c>
      <c r="N24" s="39" t="str">
        <f>IF('個票21-30'!$D$95="","",'個票21-30'!$D$95)</f>
        <v/>
      </c>
      <c r="O24" s="39"/>
      <c r="P24" s="39" t="str">
        <f>IF('個票21-30'!$H$95="","",'個票21-30'!$H$95)</f>
        <v>埼玉県</v>
      </c>
      <c r="Q24" s="124" t="str">
        <f>IF('個票21-30'!$A$95="","",'個票21-30'!$A$95)</f>
        <v/>
      </c>
      <c r="R24" t="str">
        <f>'個票21-30'!$C$90</f>
        <v>浦和</v>
      </c>
      <c r="S24">
        <f>'個票21-30'!$L$107</f>
        <v>0</v>
      </c>
      <c r="T24" s="59"/>
      <c r="U24"/>
      <c r="V24">
        <f>'個票21-30'!$A$90</f>
        <v>26</v>
      </c>
      <c r="X24" s="60"/>
    </row>
    <row r="25" spans="1:24" x14ac:dyDescent="0.45">
      <c r="A25" t="str">
        <f>IF('個票21-30'!$Q$136=0,"",CHOOSE('個票21-30'!$Q$136,1,2,3,4,5,6,7,8,"錬士","教士"))</f>
        <v/>
      </c>
      <c r="B25" t="str">
        <f>IF('個票21-30'!$H$140="","",'個票21-30'!$H$140)</f>
        <v/>
      </c>
      <c r="C25" t="str">
        <f>IF('個票21-30'!$K$136="○",1,"")</f>
        <v/>
      </c>
      <c r="D25" t="str">
        <f>IF('個票21-30'!$L$136="○",1,"")</f>
        <v/>
      </c>
      <c r="E25" t="str">
        <f>IF('個票21-30'!$B$140="","",'個票21-30'!$B$140)</f>
        <v/>
      </c>
      <c r="F25" t="str">
        <f>IF('個票21-30'!$D$140="","",'個票21-30'!$D$140)</f>
        <v/>
      </c>
      <c r="G25" t="str">
        <f>IF('個票21-30'!$B$141="","",'個票21-30'!$B$141)</f>
        <v/>
      </c>
      <c r="H25" t="str">
        <f>IF('個票21-30'!$D$141="","",'個票21-30'!$D$141)</f>
        <v/>
      </c>
      <c r="I25" t="str">
        <f>IF('個票21-30'!$F$140="","",'個票21-30'!$F$140)</f>
        <v/>
      </c>
      <c r="J25" t="str">
        <f>IF('個票21-30'!$F$141="","",'個票21-30'!$F$141)</f>
        <v/>
      </c>
      <c r="K25" s="39" t="str">
        <f>IF('個票21-30'!$I$140="","",'個票21-30'!$I$140)</f>
        <v/>
      </c>
      <c r="L25" s="39"/>
      <c r="M25" t="str">
        <f>IF('個票21-30'!$G$145="","",'個票21-30'!$G$145)</f>
        <v/>
      </c>
      <c r="N25" s="39" t="str">
        <f>IF('個票21-30'!$D$138="","",'個票21-30'!$D$138)</f>
        <v/>
      </c>
      <c r="O25" s="39"/>
      <c r="P25" s="39" t="str">
        <f>IF('個票21-30'!$H$138="","",'個票21-30'!$H$138)</f>
        <v>埼玉県</v>
      </c>
      <c r="Q25" s="124" t="str">
        <f>IF('個票21-30'!$A$138="","",'個票21-30'!$A$138)</f>
        <v/>
      </c>
      <c r="R25" t="str">
        <f>'個票21-30'!$C$133</f>
        <v>浦和</v>
      </c>
      <c r="S25">
        <f>'個票21-30'!$L$150</f>
        <v>0</v>
      </c>
      <c r="T25" s="59"/>
      <c r="U25"/>
      <c r="V25">
        <f>'個票21-30'!$A$133</f>
        <v>26</v>
      </c>
      <c r="X25" s="60"/>
    </row>
    <row r="26" spans="1:24" x14ac:dyDescent="0.45">
      <c r="A26" t="str">
        <f>IF('個票21-30'!$Q$179=0,"",CHOOSE('個票21-30'!$Q$179,1,2,3,4,5,6,7,8,"錬士","教士"))</f>
        <v/>
      </c>
      <c r="B26" t="str">
        <f>IF('個票21-30'!$H$183="","",'個票21-30'!$H$183)</f>
        <v/>
      </c>
      <c r="C26" t="str">
        <f>IF('個票21-30'!$K$179="○",1,"")</f>
        <v/>
      </c>
      <c r="D26" t="str">
        <f>IF('個票21-30'!$L$179="○",1,"")</f>
        <v/>
      </c>
      <c r="E26" t="str">
        <f>IF('個票21-30'!$B$183="","",'個票21-30'!$B$183)</f>
        <v/>
      </c>
      <c r="F26" t="str">
        <f>IF('個票21-30'!$D$183="","",'個票21-30'!$D$183)</f>
        <v/>
      </c>
      <c r="G26" t="str">
        <f>IF('個票21-30'!$B$184="","",'個票21-30'!$B$184)</f>
        <v/>
      </c>
      <c r="H26" t="str">
        <f>IF('個票21-30'!$D$184="","",'個票21-30'!$D$184)</f>
        <v/>
      </c>
      <c r="I26" t="str">
        <f>IF('個票21-30'!$F$183="","",'個票21-30'!$F$183)</f>
        <v/>
      </c>
      <c r="J26" t="str">
        <f>IF('個票21-30'!$F$184="","",'個票21-30'!$F$184)</f>
        <v/>
      </c>
      <c r="K26" s="39" t="str">
        <f>IF('個票21-30'!$I$183="","",'個票21-30'!$I$183)</f>
        <v/>
      </c>
      <c r="L26" s="39"/>
      <c r="M26" t="str">
        <f>IF('個票21-30'!$G$188="","",'個票21-30'!$G$188)</f>
        <v/>
      </c>
      <c r="N26" s="39" t="str">
        <f>IF('個票21-30'!$D$181="","",'個票21-30'!$D$181)</f>
        <v/>
      </c>
      <c r="O26" s="39"/>
      <c r="P26" s="39" t="str">
        <f>IF('個票21-30'!$H$181="","",'個票21-30'!$H$181)</f>
        <v>埼玉県</v>
      </c>
      <c r="Q26" s="124" t="str">
        <f>IF('個票21-30'!$A$181="","",'個票21-30'!$A$181)</f>
        <v/>
      </c>
      <c r="R26" t="str">
        <f>'個票21-30'!$C$176</f>
        <v>浦和</v>
      </c>
      <c r="S26">
        <f>'個票21-30'!$L$193</f>
        <v>0</v>
      </c>
      <c r="T26" s="59"/>
      <c r="U26"/>
      <c r="V26">
        <f>'個票21-30'!$A$176</f>
        <v>26</v>
      </c>
      <c r="X26" s="60"/>
    </row>
    <row r="27" spans="1:24" x14ac:dyDescent="0.45">
      <c r="A27" t="str">
        <f>IF('個票21-30'!$Q$222=0,"",CHOOSE('個票21-30'!$Q$222,1,2,3,4,5,6,7,8,"錬士","教士"))</f>
        <v/>
      </c>
      <c r="B27" t="str">
        <f>IF('個票21-30'!$H$226="","",'個票21-30'!$H$226)</f>
        <v/>
      </c>
      <c r="C27" t="str">
        <f>IF('個票21-30'!$K$222="○",1,"")</f>
        <v/>
      </c>
      <c r="D27" t="str">
        <f>IF('個票21-30'!$L$222="○",1,"")</f>
        <v/>
      </c>
      <c r="E27" t="str">
        <f>IF('個票21-30'!$B$226="","",'個票21-30'!$B$226)</f>
        <v/>
      </c>
      <c r="F27" t="str">
        <f>IF('個票21-30'!$D$226="","",'個票21-30'!$D$226)</f>
        <v/>
      </c>
      <c r="G27" t="str">
        <f>IF('個票21-30'!$B$227="","",'個票21-30'!$B$227)</f>
        <v/>
      </c>
      <c r="H27" t="str">
        <f>IF('個票21-30'!$D$227="","",'個票21-30'!$D$227)</f>
        <v/>
      </c>
      <c r="I27" t="str">
        <f>IF('個票21-30'!$F$226="","",'個票21-30'!$F$226)</f>
        <v/>
      </c>
      <c r="J27" t="str">
        <f>IF('個票21-30'!$F$227="","",'個票21-30'!$F$227)</f>
        <v/>
      </c>
      <c r="K27" s="39" t="str">
        <f>IF('個票21-30'!$I$226="","",'個票21-30'!$I$226)</f>
        <v/>
      </c>
      <c r="L27" s="39"/>
      <c r="M27" t="str">
        <f>IF('個票21-30'!$G$231="","",'個票21-30'!$G$231)</f>
        <v/>
      </c>
      <c r="N27" s="39" t="str">
        <f>IF('個票21-30'!$D$224="","",'個票21-30'!$D$224)</f>
        <v/>
      </c>
      <c r="O27" s="39"/>
      <c r="P27" s="39" t="str">
        <f>IF('個票21-30'!$H$224="","",'個票21-30'!$H$224)</f>
        <v>埼玉県</v>
      </c>
      <c r="Q27" s="124" t="str">
        <f>IF('個票21-30'!$A$224="","",'個票21-30'!$A$224)</f>
        <v/>
      </c>
      <c r="R27" t="str">
        <f>'個票21-30'!$C$219</f>
        <v>浦和</v>
      </c>
      <c r="S27">
        <f>'個票21-30'!$L$236</f>
        <v>0</v>
      </c>
      <c r="T27" s="59"/>
      <c r="U27"/>
      <c r="V27">
        <f>'個票21-30'!$A$219</f>
        <v>26</v>
      </c>
      <c r="X27" s="60"/>
    </row>
    <row r="28" spans="1:24" x14ac:dyDescent="0.45">
      <c r="A28" t="str">
        <f>IF('個票21-30'!$Q$265=0,"",CHOOSE('個票21-30'!$Q$265,1,2,3,4,5,6,7,8,"錬士","教士"))</f>
        <v/>
      </c>
      <c r="B28" t="str">
        <f>IF('個票21-30'!$H$269="","",'個票21-30'!$H$269)</f>
        <v/>
      </c>
      <c r="C28" t="str">
        <f>IF('個票21-30'!$K$265="○",1,"")</f>
        <v/>
      </c>
      <c r="D28" t="str">
        <f>IF('個票21-30'!$L$265="○",1,"")</f>
        <v/>
      </c>
      <c r="E28" t="str">
        <f>IF('個票21-30'!$B$269="","",'個票21-30'!$B$269)</f>
        <v/>
      </c>
      <c r="F28" t="str">
        <f>IF('個票21-30'!$D$269="","",'個票21-30'!$D$269)</f>
        <v/>
      </c>
      <c r="G28" t="str">
        <f>IF('個票21-30'!$B$270="","",'個票21-30'!$B$270)</f>
        <v/>
      </c>
      <c r="H28" t="str">
        <f>IF('個票21-30'!$D$270="","",'個票21-30'!$D$270)</f>
        <v/>
      </c>
      <c r="I28" t="str">
        <f>IF('個票21-30'!$F$269="","",'個票21-30'!$F$269)</f>
        <v/>
      </c>
      <c r="J28" t="str">
        <f>IF('個票21-30'!$F$270="","",'個票21-30'!$F$270)</f>
        <v/>
      </c>
      <c r="K28" s="39" t="str">
        <f>IF('個票21-30'!$I$269="","",'個票21-30'!$I$269)</f>
        <v/>
      </c>
      <c r="L28" s="39"/>
      <c r="M28" t="str">
        <f>IF('個票21-30'!$G$274="","",'個票21-30'!$G$274)</f>
        <v/>
      </c>
      <c r="N28" s="39" t="str">
        <f>IF('個票21-30'!$D$267="","",'個票21-30'!$D$267)</f>
        <v/>
      </c>
      <c r="O28" s="75"/>
      <c r="P28" s="39" t="str">
        <f>IF('個票21-30'!$H$267="","",'個票21-30'!$H$267)</f>
        <v>埼玉県</v>
      </c>
      <c r="Q28" s="124" t="str">
        <f>IF('個票21-30'!$A$267="","",'個票21-30'!$A$267)</f>
        <v/>
      </c>
      <c r="R28" t="str">
        <f>'個票21-30'!$C$262</f>
        <v>浦和</v>
      </c>
      <c r="S28">
        <f>'個票21-30'!$L$279</f>
        <v>0</v>
      </c>
      <c r="T28" s="59"/>
      <c r="U28"/>
      <c r="V28">
        <f>'個票21-30'!$A$262</f>
        <v>26</v>
      </c>
      <c r="X28" s="60"/>
    </row>
    <row r="29" spans="1:24" x14ac:dyDescent="0.45">
      <c r="A29" t="str">
        <f>IF('個票21-30'!$Q$308=0,"",CHOOSE('個票21-30'!$Q$308,1,2,3,4,5,6,7,8,"錬士","教士"))</f>
        <v/>
      </c>
      <c r="B29" t="str">
        <f>IF('個票21-30'!$H$312="","",'個票21-30'!$H$312)</f>
        <v/>
      </c>
      <c r="C29" t="str">
        <f>IF('個票21-30'!$K$308="○",1,"")</f>
        <v/>
      </c>
      <c r="D29" t="str">
        <f>IF('個票21-30'!$L$308="○",1,"")</f>
        <v/>
      </c>
      <c r="E29" t="str">
        <f>IF('個票21-30'!$B$312="","",'個票21-30'!$B$312)</f>
        <v/>
      </c>
      <c r="F29" t="str">
        <f>IF('個票21-30'!$D$312="","",'個票21-30'!$D$312)</f>
        <v/>
      </c>
      <c r="G29" t="str">
        <f>IF('個票21-30'!$B$313="","",'個票21-30'!$B$313)</f>
        <v/>
      </c>
      <c r="H29" t="str">
        <f>IF('個票21-30'!$D$313="","",'個票21-30'!$D$313)</f>
        <v/>
      </c>
      <c r="I29" t="str">
        <f>IF('個票21-30'!$F$312="","",'個票21-30'!$F$312)</f>
        <v/>
      </c>
      <c r="J29" t="str">
        <f>IF('個票21-30'!$F$313="","",'個票21-30'!$F$313)</f>
        <v/>
      </c>
      <c r="K29" s="39" t="str">
        <f>IF('個票21-30'!$I$312="","",'個票21-30'!$I$312)</f>
        <v/>
      </c>
      <c r="L29" s="39"/>
      <c r="M29" t="str">
        <f>IF('個票21-30'!$G$317="","",'個票21-30'!$G$317)</f>
        <v/>
      </c>
      <c r="N29" s="39" t="str">
        <f>IF('個票21-30'!$D$310="","",'個票21-30'!$D$310)</f>
        <v/>
      </c>
      <c r="O29" s="39"/>
      <c r="P29" s="39" t="str">
        <f>IF('個票21-30'!$H$310="","",'個票21-30'!$H$310)</f>
        <v>埼玉県</v>
      </c>
      <c r="Q29" s="124" t="str">
        <f>IF('個票21-30'!$A$310="","",'個票21-30'!$A$310)</f>
        <v/>
      </c>
      <c r="R29" t="str">
        <f>'個票21-30'!$C$305</f>
        <v>浦和</v>
      </c>
      <c r="S29">
        <f>'個票21-30'!$L$322</f>
        <v>0</v>
      </c>
      <c r="T29" s="59"/>
      <c r="U29"/>
      <c r="V29">
        <f>'個票21-30'!$A$305</f>
        <v>26</v>
      </c>
      <c r="X29" s="60"/>
    </row>
    <row r="30" spans="1:24" x14ac:dyDescent="0.45">
      <c r="A30" t="str">
        <f>IF('個票21-30'!$Q$351=0,"",CHOOSE('個票21-30'!$Q$351,1,2,3,4,5,6,7,8,"錬士","教士"))</f>
        <v/>
      </c>
      <c r="B30" t="str">
        <f>IF('個票21-30'!$H$355="","",'個票21-30'!$H$355)</f>
        <v/>
      </c>
      <c r="C30" t="str">
        <f>IF('個票21-30'!$K$351="○",1,"")</f>
        <v/>
      </c>
      <c r="D30" t="str">
        <f>IF('個票21-30'!$L$351="○",1,"")</f>
        <v/>
      </c>
      <c r="E30" t="str">
        <f>IF('個票21-30'!$B$355="","",'個票21-30'!$B$355)</f>
        <v/>
      </c>
      <c r="F30" t="str">
        <f>IF('個票21-30'!$D$355="","",'個票21-30'!$D$355)</f>
        <v/>
      </c>
      <c r="G30" t="str">
        <f>IF('個票21-30'!$B$356="","",'個票21-30'!$B$356)</f>
        <v/>
      </c>
      <c r="H30" t="str">
        <f>IF('個票21-30'!$D$356="","",'個票21-30'!$D$356)</f>
        <v/>
      </c>
      <c r="I30" t="str">
        <f>IF('個票21-30'!$F$355="","",'個票21-30'!$F$355)</f>
        <v/>
      </c>
      <c r="J30" t="str">
        <f>IF('個票21-30'!$F$356="","",'個票21-30'!$F$356)</f>
        <v/>
      </c>
      <c r="K30" s="39" t="str">
        <f>IF('個票21-30'!$I$355="","",'個票21-30'!$I$355)</f>
        <v/>
      </c>
      <c r="L30" s="39"/>
      <c r="M30" t="str">
        <f>IF('個票21-30'!$G$360="","",'個票21-30'!$G$360)</f>
        <v/>
      </c>
      <c r="N30" s="39" t="str">
        <f>IF('個票21-30'!$D$353="","",'個票21-30'!$D$353)</f>
        <v/>
      </c>
      <c r="O30" s="39"/>
      <c r="P30" s="39" t="str">
        <f>IF('個票21-30'!$H$353="","",'個票21-30'!$H$353)</f>
        <v>埼玉県</v>
      </c>
      <c r="Q30" s="124" t="str">
        <f>IF('個票21-30'!$A$353="","",'個票21-30'!$A$353)</f>
        <v/>
      </c>
      <c r="R30" t="str">
        <f>'個票21-30'!$C$348</f>
        <v>浦和</v>
      </c>
      <c r="S30">
        <f>'個票21-30'!$L$365</f>
        <v>0</v>
      </c>
      <c r="T30" s="59"/>
      <c r="U30"/>
      <c r="V30">
        <f>'個票21-30'!$A$348</f>
        <v>26</v>
      </c>
      <c r="X30" s="60"/>
    </row>
    <row r="31" spans="1:24" x14ac:dyDescent="0.45">
      <c r="A31" t="str">
        <f>IF('個票21-30'!$Q$394=0,"",CHOOSE('個票21-30'!$Q$394,1,2,3,4,5,6,7,8,"錬士","教士"))</f>
        <v/>
      </c>
      <c r="B31" t="str">
        <f>IF('個票21-30'!$H$398="","",'個票21-30'!$H$398)</f>
        <v/>
      </c>
      <c r="C31" t="str">
        <f>IF('個票21-30'!$K$394="○",1,"")</f>
        <v/>
      </c>
      <c r="D31" t="str">
        <f>IF('個票21-30'!$L$394="○",1,"")</f>
        <v/>
      </c>
      <c r="E31" t="str">
        <f>IF('個票21-30'!$B$398="","",'個票21-30'!$B$398)</f>
        <v/>
      </c>
      <c r="F31" t="str">
        <f>IF('個票21-30'!$D$398="","",'個票21-30'!$D$398)</f>
        <v/>
      </c>
      <c r="G31" t="str">
        <f>IF('個票21-30'!$B$399="","",'個票21-30'!$B$399)</f>
        <v/>
      </c>
      <c r="H31" t="str">
        <f>IF('個票21-30'!$D$399="","",'個票21-30'!$D$399)</f>
        <v/>
      </c>
      <c r="I31" t="str">
        <f>IF('個票21-30'!$F$398="","",'個票21-30'!$F$398)</f>
        <v/>
      </c>
      <c r="J31" t="str">
        <f>IF('個票21-30'!$F$399="","",'個票21-30'!$F$399)</f>
        <v/>
      </c>
      <c r="K31" s="39" t="str">
        <f>IF('個票21-30'!$I$398="","",'個票21-30'!$I$398)</f>
        <v/>
      </c>
      <c r="L31" s="39"/>
      <c r="M31" t="str">
        <f>IF('個票21-30'!$G$403="","",'個票21-30'!$G$403)</f>
        <v/>
      </c>
      <c r="N31" s="39" t="str">
        <f>IF('個票21-30'!$D$396="","",'個票21-30'!$D$396)</f>
        <v/>
      </c>
      <c r="O31" s="39"/>
      <c r="P31" s="39" t="str">
        <f>IF('個票21-30'!$H$396="","",'個票21-30'!$H$396)</f>
        <v>埼玉県</v>
      </c>
      <c r="Q31" s="124" t="str">
        <f>IF('個票21-30'!$A$396="","",'個票21-30'!$A$396)</f>
        <v/>
      </c>
      <c r="R31" t="str">
        <f>'個票21-30'!$C$391</f>
        <v>浦和</v>
      </c>
      <c r="S31">
        <f>'個票21-30'!$L$408</f>
        <v>0</v>
      </c>
      <c r="T31" s="59"/>
      <c r="U31"/>
      <c r="V31">
        <f>'個票21-30'!$A$391</f>
        <v>26</v>
      </c>
      <c r="X31" s="60"/>
    </row>
    <row r="32" spans="1:24" x14ac:dyDescent="0.45">
      <c r="A32" s="311" t="s">
        <v>100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</row>
  </sheetData>
  <mergeCells count="1">
    <mergeCell ref="A32:W32"/>
  </mergeCells>
  <phoneticPr fontId="1"/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V23"/>
  <sheetViews>
    <sheetView workbookViewId="0">
      <selection activeCell="A25" sqref="A25"/>
    </sheetView>
  </sheetViews>
  <sheetFormatPr defaultRowHeight="18" x14ac:dyDescent="0.45"/>
  <cols>
    <col min="1" max="1" width="11.3984375" customWidth="1"/>
  </cols>
  <sheetData>
    <row r="1" spans="1:22" x14ac:dyDescent="0.45">
      <c r="A1" s="1" t="s">
        <v>16</v>
      </c>
      <c r="B1" s="314">
        <v>26</v>
      </c>
      <c r="C1" s="314"/>
      <c r="D1" s="2"/>
      <c r="E1" s="315" t="s">
        <v>17</v>
      </c>
      <c r="F1" s="315"/>
      <c r="G1" s="315"/>
      <c r="H1" s="315"/>
      <c r="I1" s="31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45">
      <c r="A2" s="3" t="s">
        <v>18</v>
      </c>
      <c r="B2" s="314">
        <f>一覧表!S2</f>
        <v>0</v>
      </c>
      <c r="C2" s="314"/>
      <c r="D2" s="2"/>
      <c r="E2" s="315"/>
      <c r="F2" s="315"/>
      <c r="G2" s="315"/>
      <c r="H2" s="315"/>
      <c r="I2" s="315"/>
      <c r="J2" s="316" t="str">
        <f>'個票1-10'!K3</f>
        <v>2024/3/xx</v>
      </c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</row>
    <row r="3" spans="1:22" ht="18.600000000000001" thickBo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600000000000001" thickBot="1" x14ac:dyDescent="0.5">
      <c r="A4" s="4" t="s">
        <v>19</v>
      </c>
      <c r="B4" s="312" t="s">
        <v>20</v>
      </c>
      <c r="C4" s="313"/>
      <c r="D4" s="312" t="s">
        <v>21</v>
      </c>
      <c r="E4" s="313"/>
      <c r="F4" s="312" t="s">
        <v>22</v>
      </c>
      <c r="G4" s="313"/>
      <c r="H4" s="312" t="s">
        <v>23</v>
      </c>
      <c r="I4" s="313"/>
      <c r="J4" s="312" t="s">
        <v>24</v>
      </c>
      <c r="K4" s="313"/>
      <c r="L4" s="312" t="s">
        <v>137</v>
      </c>
      <c r="M4" s="313"/>
      <c r="N4" s="312" t="s">
        <v>138</v>
      </c>
      <c r="O4" s="313"/>
      <c r="P4" s="312" t="s">
        <v>139</v>
      </c>
      <c r="Q4" s="313"/>
      <c r="R4" s="312" t="s">
        <v>140</v>
      </c>
      <c r="S4" s="313"/>
      <c r="T4" s="312" t="s">
        <v>141</v>
      </c>
      <c r="U4" s="313"/>
      <c r="V4" s="5"/>
    </row>
    <row r="5" spans="1:22" ht="18.600000000000001" thickTop="1" x14ac:dyDescent="0.45">
      <c r="A5" s="6" t="s">
        <v>25</v>
      </c>
      <c r="B5" s="7"/>
      <c r="C5" s="8">
        <v>3000</v>
      </c>
      <c r="D5" s="9"/>
      <c r="E5" s="8">
        <v>4000</v>
      </c>
      <c r="F5" s="9"/>
      <c r="G5" s="8">
        <v>5000</v>
      </c>
      <c r="H5" s="9"/>
      <c r="I5" s="8">
        <v>8000</v>
      </c>
      <c r="J5" s="9"/>
      <c r="K5" s="8">
        <v>10000</v>
      </c>
      <c r="L5" s="9"/>
      <c r="M5" s="8">
        <v>12000</v>
      </c>
      <c r="N5" s="9"/>
      <c r="O5" s="8">
        <v>14000</v>
      </c>
      <c r="P5" s="9"/>
      <c r="Q5" s="8">
        <v>16000</v>
      </c>
      <c r="R5" s="9"/>
      <c r="S5" s="8">
        <v>10000</v>
      </c>
      <c r="T5" s="9"/>
      <c r="U5" s="8">
        <v>12000</v>
      </c>
      <c r="V5" s="10"/>
    </row>
    <row r="6" spans="1:22" ht="18.600000000000001" thickBot="1" x14ac:dyDescent="0.5">
      <c r="A6" s="11" t="s">
        <v>26</v>
      </c>
      <c r="B6" s="12"/>
      <c r="C6" s="13">
        <v>600</v>
      </c>
      <c r="D6" s="14"/>
      <c r="E6" s="13">
        <v>800</v>
      </c>
      <c r="F6" s="14"/>
      <c r="G6" s="13">
        <v>1100</v>
      </c>
      <c r="H6" s="14"/>
      <c r="I6" s="13">
        <v>1600</v>
      </c>
      <c r="J6" s="14"/>
      <c r="K6" s="13">
        <v>1800</v>
      </c>
      <c r="L6" s="14"/>
      <c r="M6" s="13"/>
      <c r="N6" s="14"/>
      <c r="O6" s="13"/>
      <c r="P6" s="14"/>
      <c r="Q6" s="13"/>
      <c r="R6" s="14"/>
      <c r="S6" s="13"/>
      <c r="T6" s="14"/>
      <c r="U6" s="13"/>
      <c r="V6" s="15"/>
    </row>
    <row r="7" spans="1:22" ht="18.600000000000001" hidden="1" thickBot="1" x14ac:dyDescent="0.5">
      <c r="A7" s="16" t="s">
        <v>27</v>
      </c>
      <c r="B7" s="17"/>
      <c r="C7" s="18">
        <v>220</v>
      </c>
      <c r="D7" s="19"/>
      <c r="E7" s="18">
        <v>220</v>
      </c>
      <c r="F7" s="19"/>
      <c r="G7" s="18">
        <v>220</v>
      </c>
      <c r="H7" s="19"/>
      <c r="I7" s="18">
        <v>220</v>
      </c>
      <c r="J7" s="19"/>
      <c r="K7" s="18">
        <v>220</v>
      </c>
      <c r="L7" s="19"/>
      <c r="M7" s="18">
        <v>220</v>
      </c>
      <c r="N7" s="19"/>
      <c r="O7" s="18">
        <v>220</v>
      </c>
      <c r="P7" s="19"/>
      <c r="Q7" s="18">
        <v>220</v>
      </c>
      <c r="R7" s="19"/>
      <c r="S7" s="18">
        <v>220</v>
      </c>
      <c r="T7" s="19"/>
      <c r="U7" s="18">
        <v>220</v>
      </c>
      <c r="V7" s="20"/>
    </row>
    <row r="8" spans="1:22" ht="18.600000000000001" thickBot="1" x14ac:dyDescent="0.5">
      <c r="A8" s="21"/>
      <c r="B8" s="22" t="s">
        <v>28</v>
      </c>
      <c r="C8" s="23" t="s">
        <v>29</v>
      </c>
      <c r="D8" s="22" t="s">
        <v>28</v>
      </c>
      <c r="E8" s="23" t="s">
        <v>29</v>
      </c>
      <c r="F8" s="22" t="s">
        <v>28</v>
      </c>
      <c r="G8" s="23" t="s">
        <v>29</v>
      </c>
      <c r="H8" s="22" t="s">
        <v>28</v>
      </c>
      <c r="I8" s="23" t="s">
        <v>29</v>
      </c>
      <c r="J8" s="22" t="s">
        <v>28</v>
      </c>
      <c r="K8" s="23" t="s">
        <v>29</v>
      </c>
      <c r="L8" s="22" t="s">
        <v>28</v>
      </c>
      <c r="M8" s="23" t="s">
        <v>29</v>
      </c>
      <c r="N8" s="22" t="s">
        <v>28</v>
      </c>
      <c r="O8" s="23" t="s">
        <v>29</v>
      </c>
      <c r="P8" s="22" t="s">
        <v>28</v>
      </c>
      <c r="Q8" s="23" t="s">
        <v>29</v>
      </c>
      <c r="R8" s="22" t="s">
        <v>28</v>
      </c>
      <c r="S8" s="23" t="s">
        <v>29</v>
      </c>
      <c r="T8" s="22" t="s">
        <v>28</v>
      </c>
      <c r="U8" s="23" t="s">
        <v>29</v>
      </c>
      <c r="V8" s="24" t="s">
        <v>30</v>
      </c>
    </row>
    <row r="9" spans="1:22" ht="27" thickTop="1" x14ac:dyDescent="0.45">
      <c r="A9" s="6" t="s">
        <v>31</v>
      </c>
      <c r="B9" s="25">
        <f>COUNTIFS(一覧表!A2:A31,1,一覧表!C2:C31,"",一覧表!D2:D31,"")</f>
        <v>0</v>
      </c>
      <c r="C9" s="66">
        <f>B9*C5</f>
        <v>0</v>
      </c>
      <c r="D9" s="25">
        <f>COUNTIFS(一覧表!A2:A31,2,一覧表!C2:C31,"",一覧表!D2:D31,"")</f>
        <v>0</v>
      </c>
      <c r="E9" s="66">
        <f>D9*E5</f>
        <v>0</v>
      </c>
      <c r="F9" s="25">
        <f>COUNTIFS(一覧表!A2:A31,3,一覧表!C2:C31,"",一覧表!D2:D31,"")</f>
        <v>0</v>
      </c>
      <c r="G9" s="66">
        <f>F9*G5</f>
        <v>0</v>
      </c>
      <c r="H9" s="25">
        <f>COUNTIFS(一覧表!A2:A31,4,一覧表!C2:C31,"",一覧表!D2:D31,"")</f>
        <v>0</v>
      </c>
      <c r="I9" s="66">
        <f>H9*I5</f>
        <v>0</v>
      </c>
      <c r="J9" s="25">
        <f>COUNTIFS(一覧表!A2:A31,5,一覧表!C2:C31,"",一覧表!D2:D31,"")</f>
        <v>0</v>
      </c>
      <c r="K9" s="66">
        <f>J9*K5</f>
        <v>0</v>
      </c>
      <c r="L9" s="25">
        <f>COUNTIFS(一覧表!A2:A31,6,一覧表!C2:C31,"",一覧表!D2:D31,"")</f>
        <v>0</v>
      </c>
      <c r="M9" s="66">
        <f>L9*M5</f>
        <v>0</v>
      </c>
      <c r="N9" s="25">
        <f>COUNTIFS(一覧表!A2:A31,7,一覧表!C2:C31,"",一覧表!D2:D31,"")</f>
        <v>0</v>
      </c>
      <c r="O9" s="66">
        <f>N9*O5</f>
        <v>0</v>
      </c>
      <c r="P9" s="25">
        <f>COUNTIFS(一覧表!A2:A31,8,一覧表!C2:C31,"",一覧表!D2:D31,"")</f>
        <v>0</v>
      </c>
      <c r="Q9" s="66">
        <f>P9*Q5</f>
        <v>0</v>
      </c>
      <c r="R9" s="25">
        <f>COUNTIFS(一覧表!A2:A31,"錬士",一覧表!C2:C31,"",一覧表!D2:D31,"")</f>
        <v>0</v>
      </c>
      <c r="S9" s="66">
        <f>R9*S5</f>
        <v>0</v>
      </c>
      <c r="T9" s="25">
        <f>COUNTIFS(一覧表!A2:A31,"教士",一覧表!C2:C31,"",一覧表!D2:D31,"")</f>
        <v>0</v>
      </c>
      <c r="U9" s="66">
        <f>T9*U5</f>
        <v>0</v>
      </c>
      <c r="V9" s="70">
        <f>C9+E9+G9+I9+K9+M9+O9+Q9+S9+U9</f>
        <v>0</v>
      </c>
    </row>
    <row r="10" spans="1:22" ht="27" thickBot="1" x14ac:dyDescent="0.5">
      <c r="A10" s="11" t="s">
        <v>32</v>
      </c>
      <c r="B10" s="26">
        <f>COUNTIFS(一覧表!C2:C31,1,一覧表!A2:A31,1)+COUNTIFS(一覧表!D2:D31,1,一覧表!A2:A31,1)-COUNTIFS(一覧表!C2:C31,1,一覧表!D2:D31,1,一覧表!A2:A31,1)</f>
        <v>0</v>
      </c>
      <c r="C10" s="67">
        <f>B10*C6</f>
        <v>0</v>
      </c>
      <c r="D10" s="26">
        <f>COUNTIFS(一覧表!C2:C31,1,一覧表!A2:A31,2)+COUNTIFS(一覧表!D2:D31,1,一覧表!A2:A31,2)-COUNTIFS(一覧表!C2:C31,1,一覧表!D2:D31,1,一覧表!A2:A31,2)</f>
        <v>0</v>
      </c>
      <c r="E10" s="67">
        <f>D10*E6</f>
        <v>0</v>
      </c>
      <c r="F10" s="26">
        <f>COUNTIFS(一覧表!C2:C31,1,一覧表!A2:A31,3)+COUNTIFS(一覧表!D2:D31,1,一覧表!A2:A31,3)-COUNTIFS(一覧表!C2:C31,1,一覧表!D2:D31,1,一覧表!A2:A31,3)</f>
        <v>0</v>
      </c>
      <c r="G10" s="67">
        <f>F10*G6</f>
        <v>0</v>
      </c>
      <c r="H10" s="26">
        <f>COUNTIFS(一覧表!C2:C31,1,一覧表!A2:A31,4)+COUNTIFS(一覧表!D2:D31,1,一覧表!A2:A31,4)-COUNTIFS(一覧表!C2:C31,1,一覧表!D2:D31,1,一覧表!A2:A31,4)</f>
        <v>0</v>
      </c>
      <c r="I10" s="67">
        <f>H10*I6</f>
        <v>0</v>
      </c>
      <c r="J10" s="26">
        <f>COUNTIFS(一覧表!C2:C31,1,一覧表!A2:A31,5)+COUNTIFS(一覧表!D2:D31,1,一覧表!A2:A31,5)-COUNTIFS(一覧表!C2:C31,1,一覧表!D2:D31,1,一覧表!A2:A31,5)</f>
        <v>0</v>
      </c>
      <c r="K10" s="67">
        <f>J10*K6</f>
        <v>0</v>
      </c>
      <c r="L10" s="26">
        <f>COUNTIFS(一覧表!C2:C31,1,一覧表!A2:A31,6)+COUNTIFS(一覧表!D2:D31,1,一覧表!A2:A31,6)-COUNTIFS(一覧表!C2:C31,1,一覧表!D2:D31,1,一覧表!A2:A31,6)</f>
        <v>0</v>
      </c>
      <c r="M10" s="67">
        <f>L10*M6</f>
        <v>0</v>
      </c>
      <c r="N10" s="26">
        <f>COUNTIFS(一覧表!C2:C31,1,一覧表!A2:A31,7)+COUNTIFS(一覧表!D2:D31,1,一覧表!A2:A31,7)-COUNTIFS(一覧表!C2:C31,1,一覧表!D2:D31,1,一覧表!A2:A31,7)</f>
        <v>0</v>
      </c>
      <c r="O10" s="67">
        <f>N10*O6</f>
        <v>0</v>
      </c>
      <c r="P10" s="26">
        <f>COUNTIFS(一覧表!C2:C31,1,一覧表!A2:A31,8)+COUNTIFS(一覧表!D2:D31,1,一覧表!A2:A31,8)-COUNTIFS(一覧表!C2:C31,1,一覧表!D2:D31,1,一覧表!A2:A31,8)</f>
        <v>0</v>
      </c>
      <c r="Q10" s="67">
        <f>P10*Q6</f>
        <v>0</v>
      </c>
      <c r="R10" s="26">
        <f>COUNTIFS(一覧表!C2:C31,1,一覧表!A2:A31,"錬士")+COUNTIFS(一覧表!D2:D31,1,一覧表!A2:A31,"錬士")-COUNTIFS(一覧表!C2:C31,1,一覧表!D2:D31,1,一覧表!A2:A31,"錬士")</f>
        <v>0</v>
      </c>
      <c r="S10" s="67">
        <f>R10*S6</f>
        <v>0</v>
      </c>
      <c r="T10" s="26">
        <f>COUNTIFS(一覧表!C2:C31,1,一覧表!A2:A31,"教士")+COUNTIFS(一覧表!D2:D31,1,一覧表!A2:A31,"教士")-COUNTIFS(一覧表!C2:C31,1,一覧表!D2:D31,1,一覧表!A2:A31,"教士")</f>
        <v>0</v>
      </c>
      <c r="U10" s="67">
        <f>T10*U6</f>
        <v>0</v>
      </c>
      <c r="V10" s="70">
        <f>C10+E10+G10+I10+K10+M10+O10+Q10+S10+U10</f>
        <v>0</v>
      </c>
    </row>
    <row r="11" spans="1:22" ht="27" hidden="1" thickBot="1" x14ac:dyDescent="0.5">
      <c r="A11" s="11" t="s">
        <v>33</v>
      </c>
      <c r="B11" s="27">
        <v>35</v>
      </c>
      <c r="C11" s="67">
        <v>7700</v>
      </c>
      <c r="D11" s="27">
        <v>26</v>
      </c>
      <c r="E11" s="67">
        <v>5720</v>
      </c>
      <c r="F11" s="27">
        <v>8</v>
      </c>
      <c r="G11" s="67">
        <v>1760</v>
      </c>
      <c r="H11" s="27">
        <v>0</v>
      </c>
      <c r="I11" s="67">
        <v>0</v>
      </c>
      <c r="J11" s="27">
        <v>0</v>
      </c>
      <c r="K11" s="67">
        <v>0</v>
      </c>
      <c r="L11" s="27">
        <v>0</v>
      </c>
      <c r="M11" s="67">
        <v>0</v>
      </c>
      <c r="N11" s="27">
        <v>0</v>
      </c>
      <c r="O11" s="67">
        <v>0</v>
      </c>
      <c r="P11" s="27">
        <v>0</v>
      </c>
      <c r="Q11" s="67">
        <v>0</v>
      </c>
      <c r="R11" s="27">
        <v>0</v>
      </c>
      <c r="S11" s="67">
        <v>0</v>
      </c>
      <c r="T11" s="27">
        <v>0</v>
      </c>
      <c r="U11" s="67">
        <v>0</v>
      </c>
      <c r="V11" s="67">
        <f>C11+E11+G11</f>
        <v>15180</v>
      </c>
    </row>
    <row r="12" spans="1:22" ht="53.4" hidden="1" thickBot="1" x14ac:dyDescent="0.5">
      <c r="A12" s="16" t="s">
        <v>34</v>
      </c>
      <c r="B12" s="28"/>
      <c r="C12" s="68">
        <v>90100</v>
      </c>
      <c r="D12" s="28"/>
      <c r="E12" s="68">
        <v>95080</v>
      </c>
      <c r="F12" s="28"/>
      <c r="G12" s="68">
        <v>38240</v>
      </c>
      <c r="H12" s="28"/>
      <c r="I12" s="68">
        <v>0</v>
      </c>
      <c r="J12" s="28"/>
      <c r="K12" s="68">
        <v>0</v>
      </c>
      <c r="L12" s="28"/>
      <c r="M12" s="68">
        <v>0</v>
      </c>
      <c r="N12" s="28"/>
      <c r="O12" s="68">
        <v>0</v>
      </c>
      <c r="P12" s="28"/>
      <c r="Q12" s="68">
        <v>0</v>
      </c>
      <c r="R12" s="28"/>
      <c r="S12" s="68">
        <v>0</v>
      </c>
      <c r="T12" s="28"/>
      <c r="U12" s="68">
        <v>0</v>
      </c>
      <c r="V12" s="68">
        <f>C12+E12+G12</f>
        <v>223420</v>
      </c>
    </row>
    <row r="13" spans="1:22" ht="27" customHeight="1" thickBot="1" x14ac:dyDescent="0.5">
      <c r="A13" s="53" t="s">
        <v>48</v>
      </c>
      <c r="B13" s="52"/>
      <c r="C13" s="69">
        <f>C9+C10</f>
        <v>0</v>
      </c>
      <c r="D13" s="52"/>
      <c r="E13" s="69">
        <f>E9+E10</f>
        <v>0</v>
      </c>
      <c r="F13" s="52"/>
      <c r="G13" s="69">
        <f>G9+G10</f>
        <v>0</v>
      </c>
      <c r="H13" s="52"/>
      <c r="I13" s="69">
        <f>I9+I10</f>
        <v>0</v>
      </c>
      <c r="J13" s="52"/>
      <c r="K13" s="69">
        <f>K9+K10</f>
        <v>0</v>
      </c>
      <c r="L13" s="52"/>
      <c r="M13" s="69">
        <f>M9+M10</f>
        <v>0</v>
      </c>
      <c r="N13" s="52"/>
      <c r="O13" s="69">
        <f>O9+O10</f>
        <v>0</v>
      </c>
      <c r="P13" s="52"/>
      <c r="Q13" s="69">
        <f>Q9+Q10</f>
        <v>0</v>
      </c>
      <c r="R13" s="52"/>
      <c r="S13" s="69">
        <f>S9+S10</f>
        <v>0</v>
      </c>
      <c r="T13" s="52"/>
      <c r="U13" s="69">
        <f>U9+U10</f>
        <v>0</v>
      </c>
      <c r="V13" s="69">
        <f>C13+E13+G13+I13+K13+M13+O13+Q13+S13+U13</f>
        <v>0</v>
      </c>
    </row>
    <row r="14" spans="1:22" x14ac:dyDescent="0.45">
      <c r="A14" s="29" t="s">
        <v>35</v>
      </c>
      <c r="C14" s="29"/>
      <c r="D14" s="29"/>
      <c r="E14" s="29"/>
      <c r="F14" s="29"/>
      <c r="G14" s="29"/>
      <c r="H14">
        <v>3</v>
      </c>
      <c r="I14" s="30"/>
      <c r="J14" s="29" t="s">
        <v>36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45">
      <c r="A15" s="29" t="s">
        <v>37</v>
      </c>
      <c r="C15" s="29"/>
      <c r="D15" s="29"/>
      <c r="E15" s="29"/>
      <c r="F15" s="29"/>
      <c r="G15" s="29"/>
      <c r="H15">
        <v>4</v>
      </c>
      <c r="I15" s="29" t="s">
        <v>38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4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8.600000000000001" thickBot="1" x14ac:dyDescent="0.5">
      <c r="A17" s="318" t="s">
        <v>39</v>
      </c>
      <c r="B17" s="318"/>
      <c r="C17" s="31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8.600000000000001" thickBot="1" x14ac:dyDescent="0.5">
      <c r="A18" s="31" t="s">
        <v>40</v>
      </c>
      <c r="B18" s="317" t="s">
        <v>20</v>
      </c>
      <c r="C18" s="317"/>
      <c r="D18" s="317" t="s">
        <v>21</v>
      </c>
      <c r="E18" s="317"/>
      <c r="F18" s="317" t="s">
        <v>22</v>
      </c>
      <c r="G18" s="317"/>
      <c r="H18" s="317" t="s">
        <v>23</v>
      </c>
      <c r="I18" s="317"/>
      <c r="J18" s="317" t="s">
        <v>24</v>
      </c>
      <c r="K18" s="317"/>
      <c r="L18" s="312" t="s">
        <v>137</v>
      </c>
      <c r="M18" s="313"/>
      <c r="N18" s="312" t="s">
        <v>138</v>
      </c>
      <c r="O18" s="313"/>
      <c r="P18" s="312" t="s">
        <v>139</v>
      </c>
      <c r="Q18" s="313"/>
      <c r="R18" s="312" t="s">
        <v>140</v>
      </c>
      <c r="S18" s="313"/>
      <c r="T18" s="312" t="s">
        <v>141</v>
      </c>
      <c r="U18" s="313"/>
      <c r="V18" s="24" t="s">
        <v>41</v>
      </c>
    </row>
    <row r="19" spans="1:22" ht="18.600000000000001" thickTop="1" x14ac:dyDescent="0.45">
      <c r="A19" s="32" t="s">
        <v>42</v>
      </c>
      <c r="B19" s="33"/>
      <c r="C19" s="71">
        <f>COUNTIFS(一覧表!A2:A31,1,一覧表!C2:C31,"",一覧表!D2:D31,"",一覧表!B2:B31,1)</f>
        <v>0</v>
      </c>
      <c r="D19" s="33"/>
      <c r="E19" s="71">
        <f>COUNTIFS(一覧表!A2:A31,2,一覧表!C2:C31,"",一覧表!D2:D31,"",一覧表!B2:B31,1)</f>
        <v>0</v>
      </c>
      <c r="F19" s="33"/>
      <c r="G19" s="71">
        <f>COUNTIFS(一覧表!A2:A31,3,一覧表!C2:C31,"",一覧表!D2:D31,"",一覧表!B2:B31,1)</f>
        <v>0</v>
      </c>
      <c r="H19" s="33"/>
      <c r="I19" s="34">
        <f>COUNTIFS(一覧表!A2:A31,4,一覧表!C2:C31,"",一覧表!D2:D31,"",一覧表!B2:B31,1)</f>
        <v>0</v>
      </c>
      <c r="J19" s="33"/>
      <c r="K19" s="34">
        <f>COUNTIFS(一覧表!A2:A31,5,一覧表!C2:C31,"",一覧表!D2:D31,"",一覧表!B2:B31,1)</f>
        <v>0</v>
      </c>
      <c r="L19" s="33"/>
      <c r="M19" s="34">
        <f>COUNTIFS(一覧表!A2:A31,6,一覧表!C2:C31,"",一覧表!D2:D31,"",一覧表!B2:B31,1)</f>
        <v>0</v>
      </c>
      <c r="N19" s="33"/>
      <c r="O19" s="34">
        <f>COUNTIFS(一覧表!A2:A31,7,一覧表!C2:C31,"",一覧表!D2:D31,"",一覧表!B2:B31,1)</f>
        <v>0</v>
      </c>
      <c r="P19" s="33"/>
      <c r="Q19" s="34">
        <f>COUNTIFS(一覧表!A2:A31,8,一覧表!C2:C31,"",一覧表!D2:D31,"",一覧表!B2:B31,1)</f>
        <v>0</v>
      </c>
      <c r="R19" s="33"/>
      <c r="S19" s="34">
        <f>COUNTIFS(一覧表!A2:A31,"錬士",一覧表!C2:C31,"",一覧表!D2:D31,"",一覧表!B2:B31,1)</f>
        <v>0</v>
      </c>
      <c r="T19" s="33"/>
      <c r="U19" s="34">
        <f>COUNTIFS(一覧表!A2:A31,"教士",一覧表!C2:C31,"",一覧表!D2:D31,"",一覧表!B2:B31,1)</f>
        <v>0</v>
      </c>
      <c r="V19" s="74">
        <f>SUM(C19:U19)</f>
        <v>0</v>
      </c>
    </row>
    <row r="20" spans="1:22" x14ac:dyDescent="0.45">
      <c r="A20" s="35" t="s">
        <v>43</v>
      </c>
      <c r="B20" s="36"/>
      <c r="C20" s="37">
        <f>COUNTIFS(一覧表!A2:A31,1,一覧表!C2:C31,"",一覧表!D2:D31,"",一覧表!B2:B31,2)</f>
        <v>0</v>
      </c>
      <c r="D20" s="36"/>
      <c r="E20" s="37">
        <f>COUNTIFS(一覧表!A2:A31,2,一覧表!C2:C31,"",一覧表!D2:D31,"",一覧表!B2:B31,2)</f>
        <v>0</v>
      </c>
      <c r="F20" s="36"/>
      <c r="G20" s="37">
        <f>COUNTIFS(一覧表!A2:A31,3,一覧表!C2:C31,"",一覧表!D2:D31,"",一覧表!B2:B31,2)</f>
        <v>0</v>
      </c>
      <c r="H20" s="36"/>
      <c r="I20" s="37">
        <f>COUNTIFS(一覧表!A2:A31,4,一覧表!C2:C31,"",一覧表!D2:D31,"",一覧表!B2:B31,2)</f>
        <v>0</v>
      </c>
      <c r="J20" s="36"/>
      <c r="K20" s="37">
        <f>COUNTIFS(一覧表!A2:A31,5,一覧表!C2:C31,"",一覧表!D2:D31,"",一覧表!B2:B31,2)</f>
        <v>0</v>
      </c>
      <c r="L20" s="36"/>
      <c r="M20" s="37">
        <f>COUNTIFS(一覧表!A2:A31,6,一覧表!C2:C31,"",一覧表!D2:D31,"",一覧表!B2:B31,2)</f>
        <v>0</v>
      </c>
      <c r="N20" s="36"/>
      <c r="O20" s="37">
        <f>COUNTIFS(一覧表!A2:A31,7,一覧表!C2:C31,"",一覧表!D2:D31,"",一覧表!B2:B31,2)</f>
        <v>0</v>
      </c>
      <c r="P20" s="36"/>
      <c r="Q20" s="37">
        <f>COUNTIFS(一覧表!A2:A31,8,一覧表!C2:C31,"",一覧表!D2:D31,"",一覧表!B2:B31,2)</f>
        <v>0</v>
      </c>
      <c r="R20" s="36"/>
      <c r="S20" s="37">
        <f>COUNTIFS(一覧表!A2:A31,"錬士",一覧表!C2:C31,"",一覧表!D2:D31,"",一覧表!B2:B31,2)</f>
        <v>0</v>
      </c>
      <c r="T20" s="36"/>
      <c r="U20" s="37">
        <f>COUNTIFS(一覧表!A2:A31,"教士",一覧表!C2:C31,"",一覧表!D2:D31,"",一覧表!B2:B31,2)</f>
        <v>0</v>
      </c>
      <c r="V20" s="74">
        <f t="shared" ref="V20:V22" si="0">SUM(C20:U20)</f>
        <v>0</v>
      </c>
    </row>
    <row r="21" spans="1:22" x14ac:dyDescent="0.45">
      <c r="A21" s="35" t="s">
        <v>44</v>
      </c>
      <c r="B21" s="36"/>
      <c r="C21" s="37">
        <f>COUNTIFS(一覧表!C2:C31,1,一覧表!A2:A31,1,一覧表!B2:B31,1)+COUNTIFS(一覧表!D2:D31,1,一覧表!A2:A31,1,一覧表!B2:B31,1)-COUNTIFS(一覧表!C2:C31,1,一覧表!D2:D31,1,一覧表!A2:A31,1,一覧表!B2:B31,1)</f>
        <v>0</v>
      </c>
      <c r="D21" s="36"/>
      <c r="E21" s="37">
        <f>COUNTIFS(一覧表!C2:C31,1,一覧表!A2:A31,2,一覧表!B2:B31,1)+COUNTIFS(一覧表!D2:D31,1,一覧表!A2:A31,2,一覧表!B2:B31,1)-COUNTIFS(一覧表!C2:C31,1,一覧表!D2:D31,1,一覧表!A2:A31,2,一覧表!B2:B31,1)</f>
        <v>0</v>
      </c>
      <c r="F21" s="36"/>
      <c r="G21" s="37">
        <f>COUNTIFS(一覧表!C2:C31,1,一覧表!A2:A31,3,一覧表!B2:B31,1)+COUNTIFS(一覧表!D2:D31,1,一覧表!A2:A31,3,一覧表!B2:B31,1)-COUNTIFS(一覧表!C2:C31,1,一覧表!D2:D31,1,一覧表!A2:A31,3,一覧表!B2:B31,1)</f>
        <v>0</v>
      </c>
      <c r="H21" s="36"/>
      <c r="I21" s="37">
        <f>COUNTIFS(一覧表!C2:C31,1,一覧表!A2:A31,4,一覧表!B2:B31,1)+COUNTIFS(一覧表!D2:D31,1,一覧表!A2:A31,4,一覧表!B2:B31,1)-COUNTIFS(一覧表!C2:C31,1,一覧表!D2:D31,1,一覧表!A2:A31,4,一覧表!B2:B31,1)</f>
        <v>0</v>
      </c>
      <c r="J21" s="36"/>
      <c r="K21" s="37">
        <f>COUNTIFS(一覧表!C2:C31,1,一覧表!A2:A31,5,一覧表!B2:B31,1)+COUNTIFS(一覧表!D2:D31,1,一覧表!A2:A31,5,一覧表!B2:B31,1)-COUNTIFS(一覧表!C2:C31,1,一覧表!D2:D31,1,一覧表!A2:A31,5,一覧表!B2:B31,1)</f>
        <v>0</v>
      </c>
      <c r="L21" s="36"/>
      <c r="M21" s="37">
        <f>COUNTIFS(一覧表!C2:C31,1,一覧表!A2:A31,6,一覧表!B2:B31,1)+COUNTIFS(一覧表!D2:D31,1,一覧表!A2:A31,6,一覧表!B2:B31,1)-COUNTIFS(一覧表!C2:C31,1,一覧表!D2:D31,1,一覧表!A2:A31,6,一覧表!B2:B31,1)</f>
        <v>0</v>
      </c>
      <c r="N21" s="36"/>
      <c r="O21" s="37">
        <f>COUNTIFS(一覧表!C2:C31,1,一覧表!A2:A31,7,一覧表!B2:B31,1)+COUNTIFS(一覧表!D2:D31,1,一覧表!A2:A31,7,一覧表!B2:B31,1)-COUNTIFS(一覧表!C2:C31,1,一覧表!D2:D31,1,一覧表!A2:A31,7,一覧表!B2:B31,1)</f>
        <v>0</v>
      </c>
      <c r="P21" s="36"/>
      <c r="Q21" s="37">
        <f>COUNTIFS(一覧表!C2:C31,1,一覧表!A2:A31,8,一覧表!B2:B31,1)+COUNTIFS(一覧表!D2:D31,1,一覧表!A2:A31,8,一覧表!B2:B31,1)-COUNTIFS(一覧表!C2:C31,1,一覧表!D2:D31,1,一覧表!A2:A31,8,一覧表!B2:B31,1)</f>
        <v>0</v>
      </c>
      <c r="R21" s="36"/>
      <c r="S21" s="37">
        <f>COUNTIFS(一覧表!C2:C31,1,一覧表!A2:A31,"錬士",一覧表!B2:B31,1)+COUNTIFS(一覧表!D2:D31,1,一覧表!A2:A31,"錬士",一覧表!B2:B31,1)-COUNTIFS(一覧表!C2:C31,1,一覧表!D2:D31,1,一覧表!A2:A31,"錬士",一覧表!B2:B31,1)</f>
        <v>0</v>
      </c>
      <c r="T21" s="36"/>
      <c r="U21" s="37">
        <f>COUNTIFS(一覧表!C2:C31,1,一覧表!A2:A31,"教士",一覧表!B2:B31,1)+COUNTIFS(一覧表!D2:D31,1,一覧表!A2:A31,"教士",一覧表!B2:B31,1)-COUNTIFS(一覧表!C2:C31,1,一覧表!D2:D31,1,一覧表!A2:A31,"教士",一覧表!B2:B31,1)</f>
        <v>0</v>
      </c>
      <c r="V21" s="74">
        <f t="shared" si="0"/>
        <v>0</v>
      </c>
    </row>
    <row r="22" spans="1:22" x14ac:dyDescent="0.45">
      <c r="A22" s="35" t="s">
        <v>45</v>
      </c>
      <c r="B22" s="36"/>
      <c r="C22" s="37">
        <f>COUNTIFS(一覧表!C2:C31,1,一覧表!A2:A31,1,一覧表!B2:B31,2)+COUNTIFS(一覧表!D2:D31,1,一覧表!A2:A31,1,一覧表!B2:B31,2)-COUNTIFS(一覧表!C2:C31,1,一覧表!D2:D31,1,一覧表!A2:A31,1,一覧表!B2:B31,2)</f>
        <v>0</v>
      </c>
      <c r="D22" s="36"/>
      <c r="E22" s="37">
        <f>COUNTIFS(一覧表!C2:C31,1,一覧表!A2:A31,2,一覧表!B2:B31,2)+COUNTIFS(一覧表!D2:D31,1,一覧表!A2:A31,2,一覧表!B2:B31,2)-COUNTIFS(一覧表!C2:C31,1,一覧表!D2:D31,1,一覧表!A2:A31,2,一覧表!B2:B31,2)</f>
        <v>0</v>
      </c>
      <c r="F22" s="36"/>
      <c r="G22" s="37">
        <f>COUNTIFS(一覧表!C2:C31,1,一覧表!A2:A31,3,一覧表!B2:B31,2)+COUNTIFS(一覧表!D2:D31,1,一覧表!A2:A31,3,一覧表!B2:B31,2)-COUNTIFS(一覧表!C2:C31,1,一覧表!D2:D31,1,一覧表!A2:A31,3,一覧表!B2:B31,2)</f>
        <v>0</v>
      </c>
      <c r="H22" s="36"/>
      <c r="I22" s="37">
        <f>COUNTIFS(一覧表!C2:C31,1,一覧表!A2:A31,4,一覧表!B2:B31,2)+COUNTIFS(一覧表!D2:D31,1,一覧表!A2:A31,4,一覧表!B2:B31,2)-COUNTIFS(一覧表!C2:C31,1,一覧表!D2:D31,1,一覧表!A2:A31,4,一覧表!B2:B31,2)</f>
        <v>0</v>
      </c>
      <c r="J22" s="36"/>
      <c r="K22" s="37">
        <f>COUNTIFS(一覧表!C2:C31,1,一覧表!A2:A31,5,一覧表!B2:B31,2)+COUNTIFS(一覧表!D2:D31,1,一覧表!A2:A31,5,一覧表!B2:B31,2)-COUNTIFS(一覧表!C2:C31,1,一覧表!D2:D31,1,一覧表!A2:A31,5,一覧表!B2:B31,2)</f>
        <v>0</v>
      </c>
      <c r="L22" s="36"/>
      <c r="M22" s="37">
        <f>COUNTIFS(一覧表!C2:C31,1,一覧表!A2:A31,6,一覧表!B2:B31,2)+COUNTIFS(一覧表!D2:D31,1,一覧表!A2:A31,6,一覧表!B2:B31,2)-COUNTIFS(一覧表!C2:C31,1,一覧表!D2:D31,1,一覧表!A2:A31,6,一覧表!B2:B31,2)</f>
        <v>0</v>
      </c>
      <c r="N22" s="36"/>
      <c r="O22" s="37">
        <f>COUNTIFS(一覧表!C2:C31,1,一覧表!A2:A31,7,一覧表!B2:B31,2)+COUNTIFS(一覧表!D2:D31,1,一覧表!A2:A31,7,一覧表!B2:B31,2)-COUNTIFS(一覧表!C2:C31,1,一覧表!D2:D31,1,一覧表!A2:A31,7,一覧表!B2:B31,2)</f>
        <v>0</v>
      </c>
      <c r="P22" s="36"/>
      <c r="Q22" s="37">
        <f>COUNTIFS(一覧表!C2:C31,1,一覧表!A2:A31,8,一覧表!B2:B31,2)+COUNTIFS(一覧表!D2:D31,1,一覧表!A2:A31,8,一覧表!B2:B31,2)-COUNTIFS(一覧表!C2:C31,1,一覧表!D2:D31,1,一覧表!A2:A31,8,一覧表!B2:B31,2)</f>
        <v>0</v>
      </c>
      <c r="R22" s="36"/>
      <c r="S22" s="37">
        <f>COUNTIFS(一覧表!C2:C31,1,一覧表!A2:A31,"錬士",一覧表!B2:B31,2)+COUNTIFS(一覧表!D2:D31,1,一覧表!A2:A31,"錬士",一覧表!B2:B31,2)-COUNTIFS(一覧表!C2:C31,1,一覧表!D2:D31,1,一覧表!A2:A31,"錬士",一覧表!B2:B31,2)</f>
        <v>0</v>
      </c>
      <c r="T22" s="36"/>
      <c r="U22" s="37">
        <f>COUNTIFS(一覧表!C2:C31,1,一覧表!A2:A31,"教士",一覧表!B2:B31,2)+COUNTIFS(一覧表!D2:D31,1,一覧表!A2:A31,"教士",一覧表!B2:B31,2)-COUNTIFS(一覧表!C2:C31,1,一覧表!D2:D31,1,一覧表!A2:A31,"教士",一覧表!B2:B31,2)</f>
        <v>0</v>
      </c>
      <c r="V22" s="74">
        <f t="shared" si="0"/>
        <v>0</v>
      </c>
    </row>
    <row r="23" spans="1:22" ht="18.600000000000001" thickBot="1" x14ac:dyDescent="0.5">
      <c r="A23" s="38" t="s">
        <v>46</v>
      </c>
      <c r="B23" s="28"/>
      <c r="C23" s="73">
        <f>SUM(C19:C22)</f>
        <v>0</v>
      </c>
      <c r="D23" s="28"/>
      <c r="E23" s="73">
        <f>SUM(E19:E22)</f>
        <v>0</v>
      </c>
      <c r="F23" s="28"/>
      <c r="G23" s="73">
        <f>SUM(G19:G22)</f>
        <v>0</v>
      </c>
      <c r="H23" s="28"/>
      <c r="I23" s="73">
        <f>SUM(I19:I22)</f>
        <v>0</v>
      </c>
      <c r="J23" s="28"/>
      <c r="K23" s="73">
        <f>SUM(K19:K22)</f>
        <v>0</v>
      </c>
      <c r="L23" s="28"/>
      <c r="M23" s="73">
        <f>SUM(M19:M22)</f>
        <v>0</v>
      </c>
      <c r="N23" s="28"/>
      <c r="O23" s="73">
        <f>SUM(O19:O22)</f>
        <v>0</v>
      </c>
      <c r="P23" s="28"/>
      <c r="Q23" s="73">
        <f>SUM(Q19:Q22)</f>
        <v>0</v>
      </c>
      <c r="R23" s="28"/>
      <c r="S23" s="73">
        <f>SUM(S19:S22)</f>
        <v>0</v>
      </c>
      <c r="T23" s="28"/>
      <c r="U23" s="73">
        <f>SUM(U19:U22)</f>
        <v>0</v>
      </c>
      <c r="V23" s="73">
        <f>SUM(C23:U23)</f>
        <v>0</v>
      </c>
    </row>
  </sheetData>
  <mergeCells count="25">
    <mergeCell ref="J18:K18"/>
    <mergeCell ref="A17:C17"/>
    <mergeCell ref="B18:C18"/>
    <mergeCell ref="D18:E18"/>
    <mergeCell ref="F18:G18"/>
    <mergeCell ref="H18:I18"/>
    <mergeCell ref="B1:C1"/>
    <mergeCell ref="E1:I2"/>
    <mergeCell ref="B2:C2"/>
    <mergeCell ref="J2:V2"/>
    <mergeCell ref="B4:C4"/>
    <mergeCell ref="D4:E4"/>
    <mergeCell ref="F4:G4"/>
    <mergeCell ref="H4:I4"/>
    <mergeCell ref="J4:K4"/>
    <mergeCell ref="L4:M4"/>
    <mergeCell ref="R4:S4"/>
    <mergeCell ref="R18:S18"/>
    <mergeCell ref="T4:U4"/>
    <mergeCell ref="T18:U18"/>
    <mergeCell ref="L18:M18"/>
    <mergeCell ref="N4:O4"/>
    <mergeCell ref="N18:O18"/>
    <mergeCell ref="P4:Q4"/>
    <mergeCell ref="P18:Q18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入力要領</vt:lpstr>
      <vt:lpstr>振込方法</vt:lpstr>
      <vt:lpstr>記入例</vt:lpstr>
      <vt:lpstr>表紙(必ず記入)</vt:lpstr>
      <vt:lpstr>個票1-10</vt:lpstr>
      <vt:lpstr>個票11-20</vt:lpstr>
      <vt:lpstr>個票21-30</vt:lpstr>
      <vt:lpstr>一覧表</vt:lpstr>
      <vt:lpstr>審査料集計</vt:lpstr>
      <vt:lpstr>一覧表!Print_Area</vt:lpstr>
      <vt:lpstr>記入例!Print_Area</vt:lpstr>
      <vt:lpstr>'個票1-10'!Print_Area</vt:lpstr>
      <vt:lpstr>'個票11-20'!Print_Area</vt:lpstr>
      <vt:lpstr>'個票21-30'!Print_Area</vt:lpstr>
      <vt:lpstr>入力要領!Print_Area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佐々木卓</dc:creator>
  <cp:lastModifiedBy>雅幸 塩田</cp:lastModifiedBy>
  <cp:lastPrinted>2024-03-23T11:58:06Z</cp:lastPrinted>
  <dcterms:created xsi:type="dcterms:W3CDTF">2018-08-27T02:33:40Z</dcterms:created>
  <dcterms:modified xsi:type="dcterms:W3CDTF">2024-04-06T03:34:44Z</dcterms:modified>
</cp:coreProperties>
</file>